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S:\Shared With Me\Quality\Supplier Substance Management\EPC Declaration\RMI CMRT\"/>
    </mc:Choice>
  </mc:AlternateContent>
  <xr:revisionPtr revIDLastSave="0" documentId="13_ncr:1_{2655104E-67DF-49F3-B0EF-B57245393F9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0730" windowHeight="110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l="1"/>
  <c r="C6" i="5"/>
  <c r="V6" i="5"/>
  <c r="J6" i="5"/>
  <c r="E6" i="5"/>
  <c r="S6" i="5"/>
  <c r="T6" i="5"/>
  <c r="C7" i="5"/>
  <c r="V7" i="5"/>
  <c r="J7" i="5"/>
  <c r="E7" i="5"/>
  <c r="S7" i="5"/>
  <c r="T7" i="5"/>
  <c r="C8" i="5"/>
  <c r="V8" i="5"/>
  <c r="J8" i="5"/>
  <c r="E8" i="5"/>
  <c r="S8" i="5"/>
  <c r="T8" i="5"/>
  <c r="C9" i="5"/>
  <c r="V9" i="5"/>
  <c r="J9" i="5"/>
  <c r="E9" i="5"/>
  <c r="S9" i="5"/>
  <c r="T9" i="5"/>
  <c r="C10" i="5"/>
  <c r="V10" i="5"/>
  <c r="J10" i="5"/>
  <c r="E10" i="5"/>
  <c r="S10" i="5"/>
  <c r="T10" i="5"/>
  <c r="C11" i="5"/>
  <c r="V11" i="5"/>
  <c r="J11" i="5"/>
  <c r="E11" i="5"/>
  <c r="S11" i="5"/>
  <c r="T11" i="5"/>
  <c r="C12" i="5"/>
  <c r="V12" i="5"/>
  <c r="J12" i="5"/>
  <c r="E12" i="5"/>
  <c r="S12" i="5"/>
  <c r="T12" i="5"/>
  <c r="C13" i="5"/>
  <c r="V13" i="5"/>
  <c r="J13" i="5"/>
  <c r="E13" i="5"/>
  <c r="S13" i="5"/>
  <c r="T13" i="5"/>
  <c r="C14" i="5"/>
  <c r="V14" i="5"/>
  <c r="J14" i="5"/>
  <c r="E14" i="5"/>
  <c r="S14" i="5"/>
  <c r="T14" i="5"/>
  <c r="C15" i="5"/>
  <c r="V15" i="5"/>
  <c r="J15" i="5"/>
  <c r="E15" i="5"/>
  <c r="S15" i="5"/>
  <c r="T15" i="5"/>
  <c r="C16" i="5"/>
  <c r="V16" i="5"/>
  <c r="J16" i="5"/>
  <c r="E16" i="5"/>
  <c r="S16" i="5"/>
  <c r="T16" i="5"/>
  <c r="C17" i="5"/>
  <c r="V17" i="5"/>
  <c r="J17" i="5"/>
  <c r="E17" i="5"/>
  <c r="S17"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<sst xmlns="http://schemas.openxmlformats.org/spreadsheetml/2006/main" count="22535" uniqueCount="15872">
  <si>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</si>
  <si>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</si>
  <si>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</si>
  <si>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</si>
  <si>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</si>
  <si>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</si>
  <si>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</si>
  <si>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</si>
  <si>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</si>
  <si>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</si>
  <si>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</si>
  <si>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</si>
  <si>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</si>
  <si>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</si>
  <si>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</si>
  <si>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</si>
  <si>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</si>
  <si>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</si>
  <si>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</si>
  <si>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</si>
  <si>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</si>
  <si>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</si>
  <si>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</si>
  <si>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</si>
  <si>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</si>
  <si>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</si>
  <si>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</si>
  <si>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</si>
  <si>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</si>
  <si>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</si>
  <si>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</si>
  <si>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</si>
  <si>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</si>
  <si>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</si>
  <si>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</si>
  <si>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</si>
  <si>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</si>
  <si>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</si>
  <si>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</si>
  <si>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</si>
  <si>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</si>
  <si>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</si>
  <si>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</si>
  <si>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</si>
  <si>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</si>
  <si>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</si>
  <si>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</si>
  <si>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</si>
  <si>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</si>
  <si>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</si>
  <si>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</si>
  <si>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</si>
  <si>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</si>
  <si>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</si>
  <si>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</si>
  <si>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</si>
  <si>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</si>
  <si>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</si>
  <si>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</si>
  <si>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</si>
  <si>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</si>
  <si>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</si>
  <si>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</si>
  <si>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</si>
  <si>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</si>
  <si>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</si>
  <si>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</si>
  <si>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</si>
  <si>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</si>
  <si>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</si>
  <si>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</si>
  <si>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</si>
  <si>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</si>
  <si>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</si>
  <si>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</si>
  <si>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</si>
  <si>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</si>
  <si>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</si>
  <si>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</si>
  <si>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</si>
  <si>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</si>
  <si>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</si>
  <si>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</si>
  <si>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</si>
  <si>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</si>
  <si>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</si>
  <si>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</si>
  <si>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</si>
  <si>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</si>
  <si>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</si>
  <si>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</si>
  <si>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</si>
  <si>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</si>
  <si>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</si>
  <si>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</si>
  <si>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</si>
  <si>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</si>
  <si>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</si>
  <si>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</si>
  <si>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</si>
  <si>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</si>
  <si>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</si>
  <si>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</si>
  <si>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</si>
  <si>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</si>
  <si>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</si>
  <si>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</si>
  <si>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</si>
  <si>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</si>
  <si>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</si>
  <si>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</si>
  <si>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</si>
  <si>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</si>
  <si>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</si>
  <si>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</si>
  <si>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</si>
  <si>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</si>
  <si>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</si>
  <si>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</si>
  <si>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</si>
  <si>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</si>
  <si>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</si>
  <si>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</si>
  <si>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</si>
  <si>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</si>
  <si>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</si>
  <si>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</si>
  <si>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</si>
  <si>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</si>
  <si>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</si>
  <si>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</si>
  <si>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</si>
  <si>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</si>
  <si>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</si>
  <si>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</si>
  <si>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</si>
  <si>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</si>
  <si>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</si>
  <si>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</si>
  <si>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</si>
  <si>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</si>
  <si>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</si>
  <si>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</si>
  <si>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</si>
  <si>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</si>
  <si>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</si>
  <si>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</si>
  <si>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</si>
  <si>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</si>
  <si>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</si>
  <si>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</si>
  <si>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</si>
  <si>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</si>
  <si>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</si>
  <si>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</si>
  <si>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</si>
  <si>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</si>
  <si>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</si>
  <si>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</si>
  <si>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</si>
  <si>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</si>
  <si>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</si>
  <si>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</si>
  <si>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</si>
  <si>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</si>
  <si>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</si>
  <si>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</si>
  <si>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</si>
  <si>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</si>
  <si>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</si>
  <si>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</si>
  <si>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</si>
  <si>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</si>
  <si>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</si>
  <si>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</si>
  <si>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</si>
  <si>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</si>
  <si>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</si>
  <si>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</si>
  <si>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</si>
  <si>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</si>
  <si>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</si>
  <si>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</si>
  <si>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</si>
  <si>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</si>
  <si>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</si>
  <si>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</si>
  <si>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</si>
  <si>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</si>
  <si>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</si>
  <si>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</si>
  <si>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</si>
  <si>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</si>
  <si>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</si>
  <si>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</si>
  <si>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</si>
  <si>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</si>
  <si>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</si>
  <si>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</si>
  <si>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</si>
  <si>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</si>
  <si>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</si>
  <si>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</si>
  <si>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</si>
  <si>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</si>
  <si>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</si>
  <si>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</si>
  <si>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</si>
  <si>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</si>
  <si>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</si>
  <si>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</si>
  <si>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</si>
  <si>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</si>
  <si>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</si>
  <si>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</si>
  <si>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</si>
  <si>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</si>
  <si>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</si>
  <si>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</si>
  <si>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</si>
  <si>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</si>
  <si>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</si>
  <si>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</si>
  <si>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</si>
  <si>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</si>
  <si>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</si>
  <si>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</si>
  <si>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</si>
  <si>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</si>
  <si>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</si>
  <si>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</si>
  <si>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</si>
  <si>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</si>
  <si>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</si>
  <si>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</si>
  <si>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</si>
  <si>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</si>
  <si>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</si>
  <si>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</si>
  <si>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</si>
  <si>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</si>
  <si>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</si>
  <si>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</si>
  <si>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</si>
  <si>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</si>
  <si>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</si>
  <si>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</si>
  <si>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</si>
  <si>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</si>
  <si>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</si>
  <si>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</si>
  <si>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</si>
  <si>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</si>
  <si>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</si>
  <si>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</si>
  <si>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</si>
  <si>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</si>
  <si>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</si>
  <si>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</si>
  <si>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</si>
  <si>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</si>
  <si>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</si>
  <si>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</si>
  <si>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</si>
  <si>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</si>
  <si>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</si>
  <si>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</si>
  <si>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</si>
  <si>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</si>
  <si>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</si>
  <si>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</si>
  <si>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</si>
  <si>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</si>
  <si>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</si>
  <si>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</si>
  <si>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</si>
  <si>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</si>
  <si>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</si>
  <si>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</si>
  <si>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</si>
  <si>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</si>
  <si>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</si>
  <si>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</si>
  <si>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</si>
  <si>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</si>
  <si>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</si>
  <si>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</si>
  <si>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</si>
  <si>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</si>
  <si>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</si>
  <si>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</si>
  <si>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</si>
  <si>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</si>
  <si>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</si>
  <si>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</si>
  <si>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</si>
  <si>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</si>
  <si>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</si>
  <si>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</si>
  <si>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</si>
  <si>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</si>
  <si>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</si>
  <si>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</si>
  <si>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</si>
  <si>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</si>
  <si>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</si>
  <si>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</si>
  <si>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</si>
  <si>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</si>
  <si>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</si>
  <si>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</si>
  <si>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</si>
  <si>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</si>
  <si>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</si>
  <si>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</si>
  <si>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</si>
  <si>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</si>
  <si>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</si>
  <si>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</si>
  <si>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</si>
  <si>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</si>
  <si>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</si>
  <si>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</si>
  <si>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</si>
  <si>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</si>
  <si>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</si>
  <si>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</si>
  <si>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</si>
  <si>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</si>
  <si>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</si>
  <si>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</si>
  <si>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</si>
  <si>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</si>
  <si>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</si>
  <si>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</si>
  <si>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</si>
  <si>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</si>
  <si>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</si>
  <si>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</si>
  <si>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</si>
  <si>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</si>
  <si>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</si>
  <si>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</si>
  <si>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</si>
  <si>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</si>
  <si>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</si>
  <si>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</si>
  <si>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</si>
  <si>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</si>
  <si>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</si>
  <si>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</si>
  <si>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</si>
  <si>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</si>
  <si>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</si>
  <si>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</si>
  <si>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</si>
  <si>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</si>
  <si>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</si>
  <si>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</si>
  <si>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</si>
  <si>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</si>
  <si>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</si>
  <si>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</si>
  <si>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</si>
  <si>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</si>
  <si>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</si>
  <si>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</si>
  <si>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</si>
  <si>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</si>
  <si>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</si>
  <si>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</si>
  <si>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</si>
  <si>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</si>
  <si>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</si>
  <si>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</si>
  <si>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</si>
  <si>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</si>
  <si>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</si>
  <si>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</si>
  <si>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</si>
  <si>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</si>
  <si>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</si>
  <si>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</si>
  <si>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</si>
  <si>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</si>
  <si>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</si>
  <si>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</si>
  <si>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</si>
  <si>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</si>
  <si>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</si>
  <si>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</si>
  <si>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</si>
  <si>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</si>
  <si>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</si>
  <si>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</si>
  <si>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</si>
  <si>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</si>
  <si>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</si>
  <si>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</si>
  <si>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</si>
  <si>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</si>
  <si>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</si>
  <si>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</si>
  <si>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</si>
  <si>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</si>
  <si>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</si>
  <si>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</si>
  <si>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</si>
  <si>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</si>
  <si>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</si>
  <si>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</si>
  <si>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</si>
  <si>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</si>
  <si>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</si>
  <si>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</si>
  <si>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</si>
  <si>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</si>
  <si>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</si>
  <si>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</si>
  <si>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</si>
  <si>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</si>
  <si>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</si>
  <si>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</si>
  <si>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</si>
  <si>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</si>
  <si>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</si>
  <si>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</si>
  <si>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</si>
  <si>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</si>
  <si>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</si>
  <si>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</si>
  <si>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</si>
  <si>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</si>
  <si>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</si>
  <si>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</si>
  <si>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</si>
  <si>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</si>
  <si>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</si>
  <si>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</si>
  <si>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</si>
  <si>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</si>
  <si>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</si>
  <si>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</si>
  <si>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</si>
  <si>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</si>
  <si>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</si>
  <si>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</si>
  <si>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</si>
  <si>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</si>
  <si>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</si>
  <si>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</si>
  <si>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</si>
  <si>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</si>
  <si>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</si>
  <si>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</si>
  <si>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</si>
  <si>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</si>
  <si>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</si>
  <si>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</si>
  <si>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</si>
  <si>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</si>
  <si>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</si>
  <si>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</si>
  <si>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</si>
  <si>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</si>
  <si>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</si>
  <si>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</si>
  <si>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</si>
  <si>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</si>
  <si>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</si>
  <si>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</si>
  <si>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</si>
  <si>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</si>
  <si>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</si>
  <si>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</si>
  <si>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</si>
  <si>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</si>
  <si>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</si>
  <si>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</si>
  <si>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</si>
  <si>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</si>
  <si>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</si>
  <si>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</si>
  <si>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</si>
  <si>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</si>
  <si>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</si>
  <si>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</si>
  <si>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</si>
  <si>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</si>
  <si>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</si>
  <si>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</si>
  <si>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</si>
  <si>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</si>
  <si>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</si>
  <si>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</si>
  <si>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</si>
  <si>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</si>
  <si>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</si>
  <si>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</si>
  <si>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</si>
  <si>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</si>
  <si>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</si>
  <si>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</si>
  <si>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</si>
  <si>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</si>
  <si>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</si>
  <si>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</si>
  <si>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</si>
  <si>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</si>
  <si>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</si>
  <si>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</si>
  <si>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</si>
  <si>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</si>
  <si>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</si>
  <si>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</si>
  <si>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</si>
  <si>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</si>
  <si>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</si>
  <si>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</si>
  <si>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</si>
  <si>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</si>
  <si>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</si>
  <si>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</si>
  <si>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</si>
  <si>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</si>
  <si>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</si>
  <si>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</si>
  <si>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</si>
  <si>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</si>
  <si>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</si>
  <si>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</si>
  <si>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</si>
  <si>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</si>
  <si>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</si>
  <si>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</si>
  <si>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</si>
  <si>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</si>
  <si>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</si>
  <si>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</si>
  <si>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</si>
  <si>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</si>
  <si>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</si>
  <si>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</si>
  <si>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</si>
  <si>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</si>
  <si>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</si>
  <si>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</si>
  <si>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</si>
  <si>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</si>
  <si>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</si>
  <si>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</si>
  <si>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</si>
  <si>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</si>
  <si>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</si>
  <si>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</si>
  <si>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</si>
  <si>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</si>
  <si>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</si>
  <si>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</si>
  <si>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</si>
  <si>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</si>
  <si>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</si>
  <si>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</si>
  <si>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</si>
  <si>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</si>
  <si>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</si>
  <si>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</si>
  <si>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</si>
  <si>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</si>
  <si>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</si>
  <si>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</si>
  <si>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</si>
  <si>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</si>
  <si>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</si>
  <si>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</si>
  <si>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</si>
  <si>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</si>
  <si>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</si>
  <si>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</si>
  <si>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</si>
  <si>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</si>
  <si>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</si>
  <si>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</si>
  <si>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</si>
  <si>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</si>
  <si>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</si>
  <si>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</si>
  <si>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</si>
  <si>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</si>
  <si>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</si>
  <si>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</si>
  <si>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</si>
  <si>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</si>
  <si>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</si>
  <si>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</si>
  <si>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</si>
  <si>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</si>
  <si>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</si>
  <si>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</si>
  <si>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</si>
  <si>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</si>
  <si>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</si>
  <si>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</si>
  <si>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</si>
  <si>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</si>
  <si>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</si>
  <si>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</si>
  <si>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</si>
  <si>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</si>
  <si>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</si>
  <si>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</si>
  <si>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</si>
  <si>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</si>
  <si>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</si>
  <si>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</si>
  <si>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</si>
  <si>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</si>
  <si>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</si>
  <si>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</si>
  <si>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</si>
  <si>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</si>
  <si>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</si>
  <si>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</si>
  <si>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</si>
  <si>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</si>
  <si>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</si>
  <si>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</si>
  <si>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</si>
  <si>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</si>
  <si>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</si>
  <si>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</si>
  <si>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</si>
  <si>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</si>
  <si>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</si>
  <si>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</si>
  <si>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</si>
  <si>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</si>
  <si>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</si>
  <si>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</si>
  <si>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</si>
  <si>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</si>
  <si>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</si>
  <si>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</si>
  <si>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</si>
  <si>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</si>
  <si>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</si>
  <si>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</si>
  <si>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</si>
  <si>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</si>
  <si>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</si>
  <si>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</si>
  <si>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</si>
  <si>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</si>
  <si>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</si>
  <si>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</si>
  <si>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</si>
  <si>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</si>
  <si>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</si>
  <si>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</si>
  <si>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</si>
  <si>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</si>
  <si>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</si>
  <si>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</si>
  <si>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</si>
  <si>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</si>
  <si>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</si>
  <si>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</si>
  <si>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</si>
  <si>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</si>
  <si>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</si>
  <si>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</si>
  <si>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</si>
  <si>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</si>
  <si>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</si>
  <si>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</si>
  <si>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</si>
  <si>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</si>
  <si>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</si>
  <si>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</si>
  <si>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</si>
  <si>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</si>
  <si>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</si>
  <si>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</si>
  <si>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</si>
  <si>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</si>
  <si>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</si>
  <si>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</si>
  <si>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</si>
  <si>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</si>
  <si>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</si>
  <si>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</si>
  <si>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</si>
  <si>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</si>
  <si>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</si>
  <si>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</si>
  <si>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</si>
  <si>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</si>
  <si>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</si>
  <si>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</si>
  <si>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</si>
  <si>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</si>
  <si>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</si>
  <si>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</si>
  <si>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</si>
  <si>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</si>
  <si>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</si>
  <si>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</si>
  <si>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</si>
  <si>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</si>
  <si>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</si>
  <si>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</si>
  <si>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</si>
  <si>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</si>
  <si>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</si>
  <si>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</si>
  <si>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</si>
  <si>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</si>
  <si>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</si>
  <si>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</si>
  <si>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</si>
  <si>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</si>
  <si>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</si>
  <si>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</si>
  <si>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</si>
  <si>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</si>
  <si>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</si>
  <si>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</si>
  <si>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</si>
  <si>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</si>
  <si>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</si>
  <si>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</si>
  <si>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</si>
  <si>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</si>
  <si>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</si>
  <si>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</si>
  <si>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</si>
  <si>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</si>
  <si>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</si>
  <si>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</si>
  <si>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</si>
  <si>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</si>
  <si>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</si>
  <si>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</si>
  <si>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</si>
  <si>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</si>
  <si>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</si>
  <si>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</si>
  <si>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</si>
  <si>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</si>
  <si>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</si>
  <si>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</si>
  <si>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</si>
  <si>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</si>
  <si>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</si>
  <si>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</si>
  <si>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</si>
  <si>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</si>
  <si>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</si>
  <si>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</si>
  <si>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</si>
  <si>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</si>
  <si>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</si>
  <si>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</si>
  <si>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</si>
  <si>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</si>
  <si>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</si>
  <si>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</si>
  <si>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</si>
  <si>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</si>
  <si>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</si>
  <si>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</si>
  <si>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</si>
  <si>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</si>
  <si>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</si>
  <si>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</si>
  <si>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</si>
  <si>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</si>
  <si>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</si>
  <si>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</si>
  <si>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</si>
  <si>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</si>
  <si>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</si>
  <si>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</si>
  <si>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</si>
  <si>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</si>
  <si>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</si>
  <si>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</si>
  <si>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</si>
  <si>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</si>
  <si>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</si>
  <si>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</si>
  <si>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</si>
  <si>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</si>
  <si>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</si>
  <si>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</si>
  <si>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</si>
  <si>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</si>
  <si>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</si>
  <si>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</si>
  <si>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</si>
  <si>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</si>
  <si>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</si>
  <si>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</si>
  <si>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</si>
  <si>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</si>
  <si>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</si>
  <si>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</si>
  <si>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</si>
  <si>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</si>
  <si>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</si>
  <si>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</si>
  <si>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</si>
  <si>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</si>
  <si>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</si>
  <si>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</si>
  <si>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</si>
  <si>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</si>
  <si>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</si>
  <si>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</si>
  <si>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</si>
  <si>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</si>
  <si>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</si>
  <si>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</si>
  <si>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</si>
  <si>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</si>
  <si>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</si>
  <si>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</si>
  <si>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</si>
  <si>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</si>
  <si>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</si>
  <si>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</si>
  <si>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</si>
  <si>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</si>
  <si>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</si>
  <si>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</si>
  <si>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</si>
  <si>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</si>
  <si>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</si>
  <si>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</si>
  <si>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</si>
  <si>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</si>
  <si>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</si>
  <si>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</si>
  <si>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</si>
  <si>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</si>
  <si>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</si>
  <si>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</si>
  <si>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</si>
  <si>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</si>
  <si>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</si>
  <si>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</si>
  <si>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</si>
  <si>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</si>
  <si>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</si>
  <si>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</si>
  <si>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</si>
  <si>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</si>
  <si>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</si>
  <si>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</si>
  <si>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</si>
  <si>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</si>
  <si>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</si>
  <si>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</si>
  <si>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</si>
  <si>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</si>
  <si>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</si>
  <si>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</si>
  <si>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</si>
  <si>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</si>
  <si>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</si>
  <si>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</si>
  <si>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</si>
  <si>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</si>
  <si>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</si>
  <si>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</si>
  <si>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</si>
  <si>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</si>
  <si>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</si>
  <si>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</si>
  <si>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</si>
  <si>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</si>
  <si>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</si>
  <si>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</si>
  <si>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</si>
  <si>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</si>
  <si>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</si>
  <si>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</si>
  <si>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</si>
  <si>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</si>
  <si>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</si>
  <si>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</si>
  <si>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</si>
  <si>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</si>
  <si>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</si>
  <si>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</si>
  <si>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</si>
  <si>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</si>
  <si>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</si>
  <si>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</si>
  <si>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</si>
  <si>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</si>
  <si>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</si>
  <si>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</si>
  <si>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</si>
  <si>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</si>
  <si>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</si>
  <si>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</si>
  <si>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</si>
  <si>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</si>
  <si>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</si>
  <si>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</si>
  <si>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</si>
  <si>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</si>
  <si>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</si>
  <si>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</si>
  <si>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</si>
  <si>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</si>
  <si>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</si>
  <si>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</si>
  <si>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</si>
  <si>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</si>
  <si>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</si>
  <si>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</si>
  <si>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</si>
  <si>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</si>
  <si>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</si>
  <si>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</si>
  <si>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</si>
  <si>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</si>
  <si>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</si>
  <si>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</si>
  <si>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</si>
  <si>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</si>
  <si>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</si>
  <si>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</si>
  <si>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</si>
  <si>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</si>
  <si>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</si>
  <si>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</si>
  <si>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</si>
  <si>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</si>
  <si>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</si>
  <si>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</si>
  <si>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</si>
  <si>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</si>
  <si>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</si>
  <si>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</si>
  <si>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</si>
  <si>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</si>
  <si>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</si>
  <si>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</si>
  <si>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</si>
  <si>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</si>
  <si>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</si>
  <si>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</si>
  <si>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</si>
  <si>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</si>
  <si>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</si>
  <si>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</si>
  <si>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</si>
  <si>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</si>
  <si>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</si>
  <si>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</si>
  <si>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</si>
  <si>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</si>
  <si>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</si>
  <si>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</si>
  <si>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</si>
  <si>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</si>
  <si>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</si>
  <si>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</si>
  <si>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</si>
  <si>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</si>
  <si>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</si>
  <si>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</si>
  <si>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</si>
  <si>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</si>
  <si>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</si>
  <si>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</si>
  <si>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</si>
  <si>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</si>
  <si>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</si>
  <si>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</si>
  <si>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</si>
  <si>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</si>
  <si>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</si>
  <si>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</si>
  <si>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</si>
  <si>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</si>
  <si>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</si>
  <si>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</si>
  <si>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</si>
  <si>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</si>
  <si>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</si>
  <si>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</si>
  <si>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</si>
  <si>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</si>
  <si>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</si>
  <si>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</si>
  <si>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</si>
  <si>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</si>
  <si>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</si>
  <si>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</si>
  <si>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</si>
  <si>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</si>
  <si>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</si>
  <si>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</si>
  <si>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</si>
  <si>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</si>
  <si>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</si>
  <si>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</si>
  <si>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</si>
  <si>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</si>
  <si>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</si>
  <si>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</si>
  <si>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</si>
  <si>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</si>
  <si>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</si>
  <si>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</si>
  <si>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</si>
  <si>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</si>
  <si>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</si>
  <si>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</si>
  <si>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</si>
  <si>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</si>
  <si>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</si>
  <si>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</si>
  <si>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</si>
  <si>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</si>
  <si>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</si>
  <si>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</si>
  <si>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</si>
  <si>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</si>
  <si>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</si>
  <si>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</si>
  <si>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</si>
  <si>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</si>
  <si>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</si>
  <si>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</si>
  <si>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</si>
  <si>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</si>
  <si>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</si>
  <si>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</si>
  <si>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</si>
  <si>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</si>
  <si>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</si>
  <si>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</si>
  <si>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</si>
  <si>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</si>
  <si>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</si>
  <si>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</si>
  <si>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</si>
  <si>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</si>
  <si>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</si>
  <si>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</si>
  <si>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</si>
  <si>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</si>
  <si>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</si>
  <si>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</si>
  <si>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</si>
  <si>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</si>
  <si>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</si>
  <si>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</si>
  <si>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</si>
  <si>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</si>
  <si>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</si>
  <si>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</si>
  <si>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</si>
  <si>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</si>
  <si>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</si>
  <si>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</si>
  <si>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</si>
  <si>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</si>
  <si>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</si>
  <si>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</si>
  <si>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</si>
  <si>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</si>
  <si>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</si>
  <si>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</si>
  <si>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</si>
  <si>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</si>
  <si>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</si>
  <si>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</si>
  <si>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</si>
  <si>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</si>
  <si>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</si>
  <si>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</si>
  <si>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</si>
  <si>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</si>
  <si>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</si>
  <si>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</si>
  <si>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</si>
  <si>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</si>
  <si>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</si>
  <si>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</si>
  <si>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</si>
  <si>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</si>
  <si>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</si>
  <si>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</si>
  <si>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</si>
  <si>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</si>
  <si>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</si>
  <si>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</si>
  <si>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</si>
  <si>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</si>
  <si>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</si>
  <si>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</si>
  <si>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</si>
  <si>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</si>
  <si>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</si>
  <si>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</si>
  <si>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</si>
  <si>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</si>
  <si>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</si>
  <si>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</si>
  <si>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</si>
  <si>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</si>
  <si>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</si>
  <si>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</si>
  <si>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</si>
  <si>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</si>
  <si>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</si>
  <si>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</si>
  <si>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</si>
  <si>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</si>
  <si>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</si>
  <si>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</si>
  <si>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</si>
  <si>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</si>
  <si>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</si>
  <si>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</si>
  <si>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</si>
  <si>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</si>
  <si>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</si>
  <si>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</si>
  <si>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</si>
  <si>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</si>
  <si>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</si>
  <si>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</si>
  <si>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</si>
  <si>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</si>
  <si>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</si>
  <si>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</si>
  <si>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</si>
  <si>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</si>
  <si>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</si>
  <si>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</si>
  <si>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</si>
  <si>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</si>
  <si>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</si>
  <si>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</si>
  <si>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</si>
  <si>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</si>
  <si>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</si>
  <si>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</si>
  <si>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</si>
  <si>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</si>
  <si>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</si>
  <si>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</si>
  <si>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</si>
  <si>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</si>
  <si>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</si>
  <si>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</si>
  <si>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</si>
  <si>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</si>
  <si>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</si>
  <si>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</si>
  <si>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</si>
  <si>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</si>
  <si>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</si>
  <si>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</si>
  <si>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</si>
  <si>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</si>
  <si>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</si>
  <si>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</si>
  <si>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</si>
  <si>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</si>
  <si>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</si>
  <si>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</si>
  <si>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</si>
  <si>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</si>
  <si>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</si>
  <si>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</si>
  <si>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</si>
  <si>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</si>
  <si>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</si>
  <si>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</si>
  <si>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</si>
  <si>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</si>
  <si>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</si>
  <si>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</si>
  <si>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</si>
  <si>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</si>
  <si>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</si>
  <si>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</si>
  <si>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</si>
  <si>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</si>
  <si>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</si>
  <si>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</si>
  <si>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</si>
  <si>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</si>
  <si>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</si>
  <si>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</si>
  <si>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</si>
  <si>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</si>
  <si>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</si>
  <si>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</si>
  <si>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</si>
  <si>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</si>
  <si>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</si>
  <si>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</si>
  <si>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</si>
  <si>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</si>
  <si>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</si>
  <si>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</si>
  <si>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</si>
  <si>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</si>
  <si>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</si>
  <si>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</si>
  <si>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</si>
  <si>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</si>
  <si>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</si>
  <si>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</si>
  <si>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</si>
  <si>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</si>
  <si>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</si>
  <si>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</si>
  <si>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</si>
  <si>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</si>
  <si>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</si>
  <si>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</si>
  <si>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</si>
  <si>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</si>
  <si>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</si>
  <si>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</si>
  <si>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</si>
  <si>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</si>
  <si>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</si>
  <si>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</si>
  <si>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</si>
  <si>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</si>
  <si>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</si>
  <si>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</si>
  <si>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</si>
  <si>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</si>
  <si>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</si>
  <si>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</si>
  <si>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</si>
  <si>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</si>
  <si>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</si>
  <si>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</si>
  <si>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</si>
  <si>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</si>
  <si>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</si>
  <si>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</si>
  <si>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</si>
  <si>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</si>
  <si>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</si>
  <si>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</si>
  <si>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</si>
  <si>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</si>
  <si>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</si>
  <si>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</si>
  <si>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</si>
  <si>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</si>
  <si>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</si>
  <si>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</si>
  <si>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</si>
  <si>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</si>
  <si>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</si>
  <si>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</si>
  <si>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</si>
  <si>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</si>
  <si>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</si>
  <si>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</si>
  <si>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</si>
  <si>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</si>
  <si>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</si>
  <si>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</si>
  <si>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</si>
  <si>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</si>
  <si>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</si>
  <si>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</si>
  <si>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</si>
  <si>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</si>
  <si>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</si>
  <si>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</si>
  <si>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</si>
  <si>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</si>
  <si>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</si>
  <si>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</si>
  <si>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</si>
  <si>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</si>
  <si>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</si>
  <si>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</si>
  <si>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</si>
  <si>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</si>
  <si>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</si>
  <si>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</si>
  <si>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</si>
  <si>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</si>
  <si>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</si>
  <si>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</si>
  <si>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</si>
  <si>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</si>
  <si>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</si>
  <si>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</si>
  <si>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</si>
  <si>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</si>
  <si>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</si>
  <si>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</si>
  <si>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</si>
  <si>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</si>
  <si>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</si>
  <si>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</si>
  <si>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</si>
  <si>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</si>
  <si>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</si>
  <si>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</si>
  <si>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</si>
  <si>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</si>
  <si>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</si>
  <si>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</si>
  <si>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</si>
  <si>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</si>
  <si>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</si>
  <si>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</si>
  <si>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</si>
  <si>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</si>
  <si>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</si>
  <si>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</si>
  <si>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</si>
  <si>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</si>
  <si>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</si>
  <si>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</si>
  <si>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</si>
  <si>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</si>
  <si>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</si>
  <si>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</si>
  <si>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</si>
  <si>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</si>
  <si>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</si>
  <si>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</si>
  <si>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</si>
  <si>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</si>
  <si>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</si>
  <si>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</si>
  <si>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</si>
  <si>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</si>
  <si>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</si>
  <si>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</si>
  <si>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</si>
  <si>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</si>
  <si>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</si>
  <si>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</si>
  <si>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</si>
  <si>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</si>
  <si>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</si>
  <si>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</si>
  <si>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</si>
  <si>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</si>
  <si>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</si>
  <si>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</si>
  <si>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</si>
  <si>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</si>
  <si>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</si>
  <si>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</si>
  <si>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</si>
  <si>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</si>
  <si>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</si>
  <si>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</si>
  <si>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</si>
  <si>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</si>
  <si>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</si>
  <si>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</si>
  <si>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</si>
  <si>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</si>
  <si>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</si>
  <si>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</si>
  <si>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</si>
  <si>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</si>
  <si>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</si>
  <si>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</si>
  <si>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</si>
  <si>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</si>
  <si>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</si>
  <si>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</si>
  <si>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</si>
  <si>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</si>
  <si>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</si>
  <si>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</si>
  <si>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</si>
  <si>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</si>
  <si>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</si>
  <si>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</si>
  <si>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</si>
  <si>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</si>
  <si>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</si>
  <si>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</si>
  <si>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</si>
  <si>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</si>
  <si>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</si>
  <si>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</si>
  <si>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</si>
  <si>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</si>
  <si>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</si>
  <si>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</si>
  <si>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</si>
  <si>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</si>
  <si>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</si>
  <si>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</si>
  <si>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</si>
  <si>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</si>
  <si>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</si>
  <si>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</si>
  <si>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</si>
  <si>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</si>
  <si>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</si>
  <si>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</si>
  <si>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</si>
  <si>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</si>
  <si>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</si>
  <si>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</si>
  <si>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</si>
  <si>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</si>
  <si>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</si>
  <si>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</si>
  <si>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</si>
  <si>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</si>
  <si>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</si>
  <si>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</si>
  <si>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</si>
  <si>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</si>
  <si>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</si>
  <si>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</si>
  <si>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</si>
  <si>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</si>
  <si>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</si>
  <si>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</si>
  <si>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</si>
  <si>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</si>
  <si>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</si>
  <si>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</si>
  <si>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</si>
  <si>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</si>
  <si>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</si>
  <si>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</si>
  <si>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</si>
  <si>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</si>
  <si>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</si>
  <si>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</si>
  <si>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</si>
  <si>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</si>
  <si>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</si>
  <si>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</si>
  <si>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</si>
  <si>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</si>
  <si>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</si>
  <si>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</si>
  <si>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</si>
  <si>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</si>
  <si>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</si>
  <si>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</si>
  <si>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</si>
  <si>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</si>
  <si>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</si>
  <si>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</si>
  <si>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</si>
  <si>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</si>
  <si>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</si>
  <si>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</si>
  <si>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</si>
  <si>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</si>
  <si>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</si>
  <si>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</si>
  <si>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</si>
  <si>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</si>
  <si>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</si>
  <si>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</si>
  <si>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</si>
  <si>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</si>
  <si>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</si>
  <si>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</si>
  <si>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</si>
  <si>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</si>
  <si>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</si>
  <si>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</si>
  <si>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</si>
  <si>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</si>
  <si>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</si>
  <si>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</si>
  <si>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</si>
  <si>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</si>
  <si>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</si>
  <si>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</si>
  <si>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</si>
  <si>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</si>
  <si>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</si>
  <si>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</si>
  <si>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</si>
  <si>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</si>
  <si>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</si>
  <si>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</si>
  <si>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</si>
  <si>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</si>
  <si>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</si>
  <si>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</si>
  <si>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</si>
  <si>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</si>
  <si>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</si>
  <si>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</si>
  <si>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</si>
  <si>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</si>
  <si>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</si>
  <si>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</si>
  <si>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</si>
  <si>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</si>
  <si>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</si>
  <si>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</si>
  <si>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</si>
  <si>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</si>
  <si>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</si>
  <si>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</si>
  <si>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</si>
  <si>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</si>
  <si>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</si>
  <si>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</si>
  <si>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</si>
  <si>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</si>
  <si>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</si>
  <si>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</si>
  <si>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</si>
  <si>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</si>
  <si>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</si>
  <si>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</si>
  <si>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</si>
  <si>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</si>
  <si>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</si>
  <si>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</si>
  <si>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</si>
  <si>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</si>
  <si>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</si>
  <si>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</si>
  <si>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</si>
  <si>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</si>
  <si>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</si>
  <si>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</si>
  <si>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</si>
  <si>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</si>
  <si>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</si>
  <si>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</si>
  <si>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</si>
  <si>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</si>
  <si>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</si>
  <si>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</si>
  <si>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</si>
  <si>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</si>
  <si>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</si>
  <si>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</si>
  <si>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</si>
  <si>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</si>
  <si>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</si>
  <si>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</si>
  <si>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</si>
  <si>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</si>
  <si>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</si>
  <si>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</si>
  <si>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</si>
  <si>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</si>
  <si>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</si>
  <si>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</si>
  <si>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</si>
  <si>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</si>
  <si>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</si>
  <si>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</si>
  <si>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</si>
  <si>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</si>
  <si>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</si>
  <si>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</si>
  <si>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</si>
  <si>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</si>
  <si>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</si>
  <si>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</si>
  <si>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</si>
  <si>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</si>
  <si>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</si>
  <si>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</si>
  <si>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</si>
  <si>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</si>
  <si>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</si>
  <si>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</si>
  <si>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</si>
  <si>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</si>
  <si>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</si>
  <si>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</si>
  <si>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</si>
  <si>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</si>
  <si>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</si>
  <si>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</si>
  <si>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</si>
  <si>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</si>
  <si>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</si>
  <si>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</si>
  <si>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</si>
  <si>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</si>
  <si>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</si>
  <si>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</si>
  <si>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</si>
  <si>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</si>
  <si>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</si>
  <si>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</si>
  <si>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</si>
  <si>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</si>
  <si>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</si>
  <si>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</si>
  <si>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</si>
  <si>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</si>
  <si>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</si>
  <si>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</si>
  <si>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</si>
  <si>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</si>
  <si>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</si>
  <si>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</si>
  <si>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</si>
  <si>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</si>
  <si>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</si>
  <si>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</si>
  <si>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</si>
  <si>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</si>
  <si>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</si>
  <si>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</si>
  <si>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</si>
  <si>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</si>
  <si>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</si>
  <si>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</si>
  <si>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</si>
  <si>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</si>
  <si>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</si>
  <si>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</si>
  <si>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</si>
  <si>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</si>
  <si>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</si>
  <si>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</si>
  <si>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</si>
  <si>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</si>
  <si>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</si>
  <si>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</si>
  <si>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</si>
  <si>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</si>
  <si>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</si>
  <si>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</si>
  <si>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</si>
  <si>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</si>
  <si>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</si>
  <si>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</si>
  <si>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</si>
  <si>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</si>
  <si>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</si>
  <si>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</si>
  <si>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</si>
  <si>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</si>
  <si>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</si>
  <si>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</si>
  <si>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</si>
  <si>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</si>
  <si>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</si>
  <si>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</si>
  <si>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</si>
  <si>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</si>
  <si>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</si>
  <si>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</si>
  <si>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</si>
  <si>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</si>
  <si>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</si>
  <si>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</si>
  <si>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</si>
  <si>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</si>
  <si>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</si>
  <si>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</si>
  <si>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</si>
  <si>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</si>
  <si>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</si>
  <si>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</si>
  <si>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</si>
  <si>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</si>
  <si>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</si>
  <si>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</si>
  <si>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</si>
  <si>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</si>
  <si>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</si>
  <si>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</si>
  <si>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</si>
  <si>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</si>
  <si>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</si>
  <si>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</si>
  <si>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</si>
  <si>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</si>
  <si>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</si>
  <si>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</si>
  <si>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</si>
  <si>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</si>
  <si>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</si>
  <si>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</si>
  <si>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</si>
  <si>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</si>
  <si>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</si>
  <si>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</si>
  <si>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</si>
  <si>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</si>
  <si>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</si>
  <si>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</si>
  <si>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</si>
  <si>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</si>
  <si>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</si>
  <si>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</si>
  <si>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</si>
  <si>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</si>
  <si>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</si>
  <si>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</si>
  <si>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</si>
  <si>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</si>
  <si>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</si>
  <si>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</si>
  <si>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</si>
  <si>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</si>
  <si>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</si>
  <si>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</si>
  <si>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</si>
  <si>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</si>
  <si>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</si>
  <si>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</si>
  <si>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</si>
  <si>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</si>
  <si>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</si>
  <si>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</si>
  <si>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</si>
  <si>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</si>
  <si>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</si>
  <si>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</si>
  <si>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</si>
  <si>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</si>
  <si>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</si>
  <si>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</si>
  <si>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</si>
  <si>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</si>
  <si>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</si>
  <si>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</si>
  <si>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</si>
  <si>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</si>
  <si>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</si>
  <si>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</si>
  <si>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</si>
  <si>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</si>
  <si>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</si>
  <si>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</si>
  <si>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</si>
  <si>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</si>
  <si>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</si>
  <si>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</si>
  <si>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</si>
  <si>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</si>
  <si>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</si>
  <si>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</si>
  <si>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</si>
  <si>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</si>
  <si>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</si>
  <si>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</si>
  <si>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</si>
  <si>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</si>
  <si>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</si>
  <si>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</si>
  <si>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</si>
  <si>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</si>
  <si>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</si>
  <si>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</si>
  <si>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</si>
  <si>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</si>
  <si>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</si>
  <si>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</si>
  <si>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</si>
  <si>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</si>
  <si>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</si>
  <si>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</si>
  <si>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</si>
  <si>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</si>
  <si>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</si>
  <si>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</si>
  <si>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</si>
  <si>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</si>
  <si>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</si>
  <si>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</si>
  <si>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</si>
  <si>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</si>
  <si>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</si>
  <si>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</si>
  <si>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</si>
  <si>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</si>
  <si>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</si>
  <si>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</si>
  <si>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</si>
  <si>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</si>
  <si>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</si>
  <si>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</si>
  <si>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</si>
  <si>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</si>
  <si>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</si>
  <si>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</si>
  <si>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</si>
  <si>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</si>
  <si>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</si>
  <si>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</si>
  <si>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</si>
  <si>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</si>
  <si>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</si>
  <si>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</si>
  <si>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</si>
  <si>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</si>
  <si>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</si>
  <si>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</si>
  <si>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</si>
  <si>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</si>
  <si>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</si>
  <si>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</si>
  <si>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</si>
  <si>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</si>
  <si>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</si>
  <si>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</si>
  <si>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</si>
  <si>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</si>
  <si>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</si>
  <si>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</si>
  <si>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</si>
  <si>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</si>
  <si>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</si>
  <si>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</si>
  <si>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</si>
  <si>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</si>
  <si>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</si>
  <si>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</si>
  <si>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</si>
  <si>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</si>
  <si>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</si>
  <si>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</si>
  <si>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</si>
  <si>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</si>
  <si>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</si>
  <si>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</si>
  <si>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</si>
  <si>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</si>
  <si>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</si>
  <si>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</si>
  <si>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</si>
  <si>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</si>
  <si>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</si>
  <si>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</si>
  <si>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</si>
  <si>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</si>
  <si>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</si>
  <si>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</si>
  <si>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</si>
  <si>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</si>
  <si>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</si>
  <si>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</si>
  <si>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</si>
  <si>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</si>
  <si>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</si>
  <si>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</si>
  <si>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</si>
  <si>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</si>
  <si>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</si>
  <si>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</si>
  <si>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</si>
  <si>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</si>
  <si>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</si>
  <si>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</si>
  <si>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</si>
  <si>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</si>
  <si>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</si>
  <si>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</si>
  <si>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</si>
  <si>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</si>
  <si>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</si>
  <si>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</si>
  <si>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</si>
  <si>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</si>
  <si>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</si>
  <si>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</si>
  <si>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</si>
  <si>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</si>
  <si>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</si>
  <si>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</si>
  <si>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</si>
  <si>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</si>
  <si>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</si>
  <si>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</si>
  <si>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</si>
  <si>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</si>
  <si>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</si>
  <si>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</si>
  <si>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</si>
  <si>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</si>
  <si>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</si>
  <si>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</si>
  <si>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</si>
  <si>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</si>
  <si>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</si>
  <si>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</si>
  <si>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</si>
  <si>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</si>
  <si>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</si>
  <si>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</si>
  <si>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</si>
  <si>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</si>
  <si>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</si>
  <si>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</si>
  <si>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</si>
  <si>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</si>
  <si>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</si>
  <si>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</si>
  <si>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</si>
  <si>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</si>
  <si>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</si>
  <si>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</si>
  <si>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</si>
  <si>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</si>
  <si>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</si>
  <si>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</si>
  <si>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</si>
  <si>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</si>
  <si>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</si>
  <si>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</si>
  <si>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</si>
  <si>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</si>
  <si>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</si>
  <si>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</si>
  <si>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</si>
  <si>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</si>
  <si>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</si>
  <si>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</si>
  <si>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</si>
  <si>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</si>
  <si>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</si>
  <si>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</si>
  <si>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</si>
  <si>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</si>
  <si>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</si>
  <si>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</si>
  <si>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</si>
  <si>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</si>
  <si>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</si>
  <si>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</si>
  <si>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</si>
  <si>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</si>
  <si>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</si>
  <si>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</si>
  <si>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</si>
  <si>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</si>
  <si>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</si>
  <si>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</si>
  <si>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</si>
  <si>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</si>
  <si>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</si>
  <si>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</si>
  <si>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</si>
  <si>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</si>
  <si>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</si>
  <si>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</si>
  <si>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</si>
  <si>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</si>
  <si>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</si>
  <si>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</si>
  <si>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</si>
  <si>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</si>
  <si>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</si>
  <si>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</si>
  <si>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</si>
  <si>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</si>
  <si>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</si>
  <si>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</si>
  <si>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</si>
  <si>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</si>
  <si>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</si>
  <si>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</si>
  <si>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</si>
  <si>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</si>
  <si>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</si>
  <si>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</si>
  <si>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</si>
  <si>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</si>
  <si>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</si>
  <si>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</si>
  <si>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</si>
  <si>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</si>
  <si>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</si>
  <si>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</si>
  <si>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</si>
  <si>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</si>
  <si>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</si>
  <si>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</si>
  <si>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</si>
  <si>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</si>
  <si>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</si>
  <si>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</si>
  <si>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</si>
  <si>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</si>
  <si>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</si>
  <si>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</si>
  <si>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</si>
  <si>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</si>
  <si>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</si>
  <si>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</si>
  <si>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</si>
  <si>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</si>
  <si>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</si>
  <si>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</si>
  <si>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</si>
  <si>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</si>
  <si>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</si>
  <si>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</si>
  <si>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</si>
  <si>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</si>
  <si>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</si>
  <si>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</si>
  <si>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</si>
  <si>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</si>
  <si>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</si>
  <si>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</si>
  <si>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</si>
  <si>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</si>
  <si>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</si>
  <si>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</si>
  <si>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</si>
  <si>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</si>
  <si>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</si>
  <si>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</si>
  <si>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</si>
  <si>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</si>
  <si>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</si>
  <si>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</si>
  <si>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</si>
  <si>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</si>
  <si>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</si>
  <si>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</si>
  <si>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</si>
  <si>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</si>
  <si>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</si>
  <si>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</si>
  <si>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</si>
  <si>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</si>
  <si>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</si>
  <si>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</si>
  <si>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</si>
  <si>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</si>
  <si>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</si>
  <si>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</si>
  <si>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</si>
  <si>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</si>
  <si>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</si>
  <si>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</si>
  <si>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</si>
  <si>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</si>
  <si>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</si>
  <si>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</si>
  <si>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</si>
  <si>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</si>
  <si>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</si>
  <si>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</si>
  <si>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</si>
  <si>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</si>
  <si>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</si>
  <si>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</si>
  <si>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</si>
  <si>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</si>
  <si>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</si>
  <si>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</si>
  <si>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</si>
  <si>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</si>
  <si>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</si>
  <si>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</si>
  <si>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</si>
  <si>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</si>
  <si>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</si>
  <si>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</si>
  <si>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</si>
  <si>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</si>
  <si>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</si>
  <si>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</si>
  <si>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</si>
  <si>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</si>
  <si>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</si>
  <si>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</si>
  <si>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</si>
  <si>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</si>
  <si>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</si>
  <si>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</si>
  <si>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</si>
  <si>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</si>
  <si>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</si>
  <si>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</si>
  <si>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</si>
  <si>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</si>
  <si>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</si>
  <si>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</si>
  <si>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</si>
  <si>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</si>
  <si>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</si>
  <si>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</si>
  <si>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</si>
  <si>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</si>
  <si>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</si>
  <si>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</si>
  <si>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</si>
  <si>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</si>
  <si>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</si>
  <si>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</si>
  <si>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</si>
  <si>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</si>
  <si>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</si>
  <si>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</si>
  <si>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</si>
  <si>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</si>
  <si>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</si>
  <si>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</si>
  <si>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</si>
  <si>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</si>
  <si>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</si>
  <si>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</si>
  <si>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</si>
  <si>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</si>
  <si>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</si>
  <si>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</si>
  <si>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</si>
  <si>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</si>
  <si>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</si>
  <si>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</si>
  <si>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</si>
  <si>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</si>
  <si>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</si>
  <si>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</si>
  <si>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</si>
  <si>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</si>
  <si>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</si>
  <si>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</si>
  <si>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</si>
  <si>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</si>
  <si>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</si>
  <si>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</si>
  <si>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</si>
  <si>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</si>
  <si>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</si>
  <si>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</si>
  <si>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</si>
  <si>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</si>
  <si>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</si>
  <si>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</si>
  <si>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</si>
  <si>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</si>
  <si>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</si>
  <si>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</si>
  <si>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</si>
  <si>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</si>
  <si>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</si>
  <si>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</si>
  <si>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</si>
  <si>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</si>
  <si>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</si>
  <si>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</si>
  <si>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</si>
  <si>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</si>
  <si>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</si>
  <si>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</si>
  <si>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</si>
  <si>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</si>
  <si>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</si>
  <si>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</si>
  <si>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</si>
  <si>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</si>
  <si>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</si>
  <si>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</si>
  <si>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</si>
  <si>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</si>
  <si>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</si>
  <si>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</si>
  <si>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</si>
  <si>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</si>
  <si>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</si>
  <si>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</si>
  <si>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</si>
  <si>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</si>
  <si>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</si>
  <si>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</si>
  <si>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</si>
  <si>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</si>
  <si>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</si>
  <si>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</si>
  <si>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</si>
  <si>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</si>
  <si>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</si>
  <si>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</si>
  <si>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</si>
  <si>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</si>
  <si>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</si>
  <si>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</si>
  <si>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</si>
  <si>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</si>
  <si>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</si>
  <si>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</si>
  <si>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</si>
  <si>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</si>
  <si>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</si>
  <si>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</si>
  <si>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</si>
  <si>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</si>
  <si>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</si>
  <si>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</si>
  <si>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</si>
  <si>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</si>
  <si>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</si>
  <si>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</si>
  <si>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</si>
  <si>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</si>
  <si>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</si>
  <si>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</si>
  <si>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</si>
  <si>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</si>
  <si>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</si>
  <si>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</si>
  <si>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</si>
  <si>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</si>
  <si>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</si>
  <si>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</si>
  <si>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</si>
  <si>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</si>
  <si>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</si>
  <si>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</si>
  <si>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</si>
  <si>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</si>
  <si>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</si>
  <si>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</si>
  <si>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</si>
  <si>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</si>
  <si>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</si>
  <si>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</si>
  <si>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</si>
  <si>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</si>
  <si>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</si>
  <si>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</si>
  <si>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</si>
  <si>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</si>
  <si>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</si>
  <si>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</si>
  <si>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</si>
  <si>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</si>
  <si>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</si>
  <si>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</si>
  <si>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</si>
  <si>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</si>
  <si>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</si>
  <si>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</si>
  <si>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</si>
  <si>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</si>
  <si>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</si>
  <si>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</si>
  <si>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</si>
  <si>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</si>
  <si>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</si>
  <si>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</si>
  <si>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</si>
  <si>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</si>
  <si>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</si>
  <si>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</si>
  <si>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</si>
  <si>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</si>
  <si>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</si>
  <si>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</si>
  <si>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</si>
  <si>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</si>
  <si>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</si>
  <si>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</si>
  <si>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</si>
  <si>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</si>
  <si>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</si>
  <si>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</si>
  <si>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</si>
  <si>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</si>
  <si>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</si>
  <si>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</si>
  <si>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</si>
  <si>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</si>
  <si>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</si>
  <si>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</si>
  <si>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</si>
  <si>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</si>
  <si>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</si>
  <si>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</si>
  <si>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</si>
  <si>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</si>
  <si>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</si>
  <si>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</si>
  <si>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</si>
  <si>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</si>
  <si>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</si>
  <si>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</si>
  <si>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</si>
  <si>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</si>
  <si>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</si>
  <si>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</si>
  <si>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</si>
  <si>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</si>
  <si>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</si>
  <si>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</si>
  <si>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</si>
  <si>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</si>
  <si>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</si>
  <si>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</si>
  <si>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</si>
  <si>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</si>
  <si>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</si>
  <si>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</si>
  <si>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</si>
  <si>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</si>
  <si>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</si>
  <si>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</si>
  <si>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</si>
  <si>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</si>
  <si>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</si>
  <si>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</si>
  <si>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</si>
  <si>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</si>
  <si>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</si>
  <si>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</si>
  <si>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</si>
  <si>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</si>
  <si>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</si>
  <si>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</si>
  <si>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</si>
  <si>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</si>
  <si>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</si>
  <si>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</si>
  <si>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</si>
  <si>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</si>
  <si>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</si>
  <si>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</si>
  <si>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</si>
  <si>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</si>
  <si>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</si>
  <si>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</si>
  <si>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</si>
  <si>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</si>
  <si>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</si>
  <si>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</si>
  <si>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</si>
  <si>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</si>
  <si>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</si>
  <si>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</si>
  <si>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</si>
  <si>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</si>
  <si>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</si>
  <si>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</si>
  <si>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</si>
  <si>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</si>
  <si>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</si>
  <si>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</si>
  <si>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</si>
  <si>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</si>
  <si>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</si>
  <si>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</si>
  <si>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</si>
  <si>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</si>
  <si>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</si>
  <si>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</si>
  <si>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</si>
  <si>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</si>
  <si>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</si>
  <si>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</si>
  <si>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</si>
  <si>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</si>
  <si>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</si>
  <si>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</si>
  <si>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</si>
  <si>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</si>
  <si>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</si>
  <si>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</si>
  <si>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</si>
  <si>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</si>
  <si>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</si>
  <si>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</si>
  <si>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</si>
  <si>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</si>
  <si>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</si>
  <si>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</si>
  <si>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</si>
  <si>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</si>
  <si>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</si>
  <si>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</si>
  <si>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</si>
  <si>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</si>
  <si>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</si>
  <si>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</si>
  <si>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</si>
  <si>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</si>
  <si>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</si>
  <si>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</si>
  <si>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</si>
  <si>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</si>
  <si>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</si>
  <si>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</si>
  <si>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</si>
  <si>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</si>
  <si>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</si>
  <si>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</si>
  <si>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</si>
  <si>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</si>
  <si>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</si>
  <si>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</si>
  <si>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</si>
  <si>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</si>
  <si>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</si>
  <si>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</si>
  <si>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</si>
  <si>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</si>
  <si>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</si>
  <si>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</si>
  <si>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</si>
  <si>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</si>
  <si>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</si>
  <si>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</si>
  <si>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</si>
  <si>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</si>
  <si>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</si>
  <si>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</si>
  <si>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</si>
  <si>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</si>
  <si>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</si>
  <si>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</si>
  <si>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</si>
  <si>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</si>
  <si>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</si>
  <si>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</si>
  <si>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</si>
  <si>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</si>
  <si>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</si>
  <si>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</si>
  <si>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</si>
  <si>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</si>
  <si>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</si>
  <si>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</si>
  <si>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</si>
  <si>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</si>
  <si>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</si>
  <si>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</si>
  <si>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</si>
  <si>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</si>
  <si>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</si>
  <si>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</si>
  <si>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</si>
  <si>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</si>
  <si>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</si>
  <si>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</si>
  <si>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</si>
  <si>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</si>
  <si>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</si>
  <si>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</si>
  <si>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</si>
  <si>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</si>
  <si>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</si>
  <si>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</si>
  <si>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</si>
  <si>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</si>
  <si>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</si>
  <si>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</si>
  <si>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</si>
  <si>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</si>
  <si>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</si>
  <si>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</si>
  <si>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</si>
  <si>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</si>
  <si>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</si>
  <si>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</si>
  <si>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</si>
  <si>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</si>
  <si>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</si>
  <si>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</si>
  <si>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</si>
  <si>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</si>
  <si>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</si>
  <si>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</si>
  <si>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</si>
  <si>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</si>
  <si>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</si>
  <si>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</si>
  <si>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</si>
  <si>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</si>
  <si>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</si>
  <si>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</si>
  <si>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</si>
  <si>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</si>
  <si>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</si>
  <si>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</si>
  <si>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</si>
  <si>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</si>
  <si>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</si>
  <si>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</si>
  <si>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</si>
  <si>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</si>
  <si>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</si>
  <si>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</si>
  <si>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</si>
  <si>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</si>
  <si>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</si>
  <si>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</si>
  <si>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</si>
  <si>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</si>
  <si>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</si>
  <si>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</si>
  <si>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</si>
  <si>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</si>
  <si>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</si>
  <si>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</si>
  <si>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</si>
  <si>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</si>
  <si>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</si>
  <si>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</si>
  <si>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</si>
  <si>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</si>
  <si>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</si>
  <si>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</si>
  <si>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</si>
  <si>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</si>
  <si>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</si>
  <si>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</si>
  <si>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</si>
  <si>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</si>
  <si>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</si>
  <si>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</si>
  <si>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</si>
  <si>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</si>
  <si>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</si>
  <si>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</si>
  <si>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</si>
  <si>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</si>
  <si>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</si>
  <si>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</si>
  <si>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</si>
  <si>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</si>
  <si>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</si>
  <si>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</si>
  <si>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</si>
  <si>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</si>
  <si>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</si>
  <si>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</si>
  <si>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</si>
  <si>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</si>
  <si>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</si>
  <si>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</si>
  <si>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</si>
  <si>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</si>
  <si>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</si>
  <si>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</si>
  <si>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</si>
  <si>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</si>
  <si>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</si>
  <si>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</si>
  <si>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</si>
  <si>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</si>
  <si>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</si>
  <si>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</si>
  <si>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</si>
  <si>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</si>
  <si>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</si>
  <si>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</si>
  <si>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</si>
  <si>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</si>
  <si>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</si>
  <si>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</si>
  <si>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</si>
  <si>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</si>
  <si>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</si>
  <si>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</si>
  <si>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</si>
  <si>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</si>
  <si>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</si>
  <si>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</si>
  <si>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</si>
  <si>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</si>
  <si>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</si>
  <si>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</si>
  <si>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</si>
  <si>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</si>
  <si>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</si>
  <si>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</si>
  <si>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</si>
  <si>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</si>
  <si>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</si>
  <si>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</si>
  <si>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</si>
  <si>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</si>
  <si>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</si>
  <si>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</si>
  <si>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</si>
  <si>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</si>
  <si>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</si>
  <si>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</si>
  <si>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</si>
  <si>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</si>
  <si>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</si>
  <si>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</si>
  <si>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</si>
  <si>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</si>
  <si>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</si>
  <si>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</si>
  <si>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</si>
  <si>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</si>
  <si>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</si>
  <si>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</si>
  <si>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</si>
  <si>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</si>
  <si>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</si>
  <si>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</si>
  <si>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</si>
  <si>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</si>
  <si>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</si>
  <si>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</si>
  <si>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</si>
  <si>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</si>
  <si>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</si>
  <si>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</si>
  <si>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</si>
  <si>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</si>
  <si>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</si>
  <si>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</si>
  <si>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</si>
  <si>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</si>
  <si>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</si>
  <si>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</si>
  <si>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</si>
  <si>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</si>
  <si>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</si>
  <si>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</si>
  <si>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</si>
  <si>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</si>
  <si>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</si>
  <si>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</si>
  <si>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</si>
  <si>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</si>
  <si>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</si>
  <si>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</si>
  <si>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</si>
  <si>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</si>
  <si>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</si>
  <si>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</si>
  <si>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</si>
  <si>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</si>
  <si>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</si>
  <si>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</si>
  <si>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</si>
  <si>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</si>
  <si>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</si>
  <si>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</si>
  <si>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</si>
  <si>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</si>
  <si>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</si>
  <si>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</si>
  <si>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</si>
  <si>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</si>
  <si>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</si>
  <si>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</si>
  <si>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</si>
  <si>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</si>
  <si>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</si>
  <si>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</si>
  <si>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</si>
  <si>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</si>
  <si>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</si>
  <si>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</si>
  <si>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</si>
  <si>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</si>
  <si>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</si>
  <si>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</si>
  <si>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</si>
  <si>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</si>
  <si>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</si>
  <si>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</si>
  <si>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</si>
  <si>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</si>
  <si>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</si>
  <si>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</si>
  <si>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</si>
  <si>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</si>
  <si>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</si>
  <si>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</si>
  <si>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</si>
  <si>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</si>
  <si>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</si>
  <si>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</si>
  <si>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</si>
  <si>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</si>
  <si>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</si>
  <si>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</si>
  <si>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</si>
  <si>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</si>
  <si>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</si>
  <si>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</si>
  <si>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</si>
  <si>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</si>
  <si>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</si>
  <si>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</si>
  <si>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</si>
  <si>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</si>
  <si>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</si>
  <si>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</si>
  <si>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</si>
  <si>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</si>
  <si>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</si>
  <si>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</si>
  <si>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</si>
  <si>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</si>
  <si>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</si>
  <si>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</si>
  <si>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</si>
  <si>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</si>
  <si>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</si>
  <si>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</si>
  <si>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</si>
  <si>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</si>
  <si>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</si>
  <si>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</si>
  <si>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</si>
  <si>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</si>
  <si>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</si>
  <si>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</si>
  <si>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</si>
  <si>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</si>
  <si>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</si>
  <si>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</si>
  <si>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</si>
  <si>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</si>
  <si>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</si>
  <si>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</si>
  <si>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</si>
  <si>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</si>
  <si>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</si>
  <si>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</si>
  <si>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</si>
  <si>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</si>
  <si>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</si>
  <si>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</si>
  <si>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</si>
  <si>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</si>
  <si>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</si>
  <si>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</si>
  <si>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</si>
  <si>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</si>
  <si>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</si>
  <si>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</si>
  <si>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</si>
  <si>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</si>
  <si>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</si>
  <si>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</si>
  <si>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</si>
  <si>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</si>
  <si>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</si>
  <si>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</si>
  <si>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</si>
  <si>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</si>
  <si>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</si>
  <si>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</si>
  <si>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</si>
  <si>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</si>
  <si>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</si>
  <si>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</si>
  <si>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</si>
  <si>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</si>
  <si>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</si>
  <si>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</si>
  <si>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</si>
  <si>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</si>
  <si>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</si>
  <si>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</si>
  <si>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</si>
  <si>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</si>
  <si>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</si>
  <si>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</si>
  <si>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</si>
  <si>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</si>
  <si>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</si>
  <si>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</si>
  <si>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</si>
  <si>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</si>
  <si>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</si>
  <si>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</si>
  <si>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</si>
  <si>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</si>
  <si>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</si>
  <si>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</si>
  <si>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</si>
  <si>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</si>
  <si>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</si>
  <si>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</si>
  <si>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</si>
  <si>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</si>
  <si>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</si>
  <si>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</si>
  <si>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</si>
  <si>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</si>
  <si>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</si>
  <si>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</si>
  <si>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</si>
  <si>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</si>
  <si>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</si>
  <si>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</si>
  <si>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</si>
  <si>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</si>
  <si>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</si>
  <si>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</si>
  <si>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</si>
  <si>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</si>
  <si>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</si>
  <si>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</si>
  <si>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</si>
  <si>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</si>
  <si>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</si>
  <si>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</si>
  <si>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</si>
  <si>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</si>
  <si>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</si>
  <si>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</si>
  <si>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</si>
  <si>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</si>
  <si>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</si>
  <si>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</si>
  <si>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</si>
  <si>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</si>
  <si>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</si>
  <si>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</si>
  <si>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</si>
  <si>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</si>
  <si>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</si>
  <si>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</si>
  <si>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</si>
  <si>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</si>
  <si>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</si>
  <si>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</si>
  <si>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</si>
  <si>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</si>
  <si>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</si>
  <si>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</si>
  <si>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</si>
  <si>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</si>
  <si>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</si>
  <si>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</si>
  <si>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</si>
  <si>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</si>
  <si>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</si>
  <si>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</si>
  <si>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</si>
  <si>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</si>
  <si>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</si>
  <si>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</si>
  <si>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</si>
  <si>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</si>
  <si>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</si>
  <si>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</si>
  <si>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</si>
  <si>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</si>
  <si>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</si>
  <si>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</si>
  <si>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</si>
  <si>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</si>
  <si>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</si>
  <si>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</si>
  <si>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</si>
  <si>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</si>
  <si>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</si>
  <si>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</si>
  <si>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</si>
  <si>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</si>
  <si>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</si>
  <si>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</si>
  <si>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</si>
  <si>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</si>
  <si>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</si>
  <si>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</si>
  <si>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</si>
  <si>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</si>
  <si>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</si>
  <si>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</si>
  <si>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</si>
  <si>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</si>
  <si>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</si>
  <si>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</si>
  <si>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</si>
  <si>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</si>
  <si>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</si>
  <si>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</si>
  <si>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</si>
  <si>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</si>
  <si>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</si>
  <si>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</si>
  <si>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</si>
  <si>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</si>
  <si>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</si>
  <si>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</si>
  <si>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</si>
  <si>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</si>
  <si>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</si>
  <si>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</si>
  <si>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</si>
  <si>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</si>
  <si>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</si>
  <si>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</si>
  <si>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</si>
  <si>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</si>
  <si>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</si>
  <si>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</si>
  <si>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</si>
  <si>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</si>
  <si>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</si>
  <si>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</si>
  <si>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</si>
  <si>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</si>
  <si>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</si>
  <si>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</si>
  <si>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</si>
  <si>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</si>
  <si>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</si>
  <si>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</si>
  <si>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</si>
  <si>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</si>
  <si>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</si>
  <si>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</si>
  <si>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</si>
  <si>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</si>
  <si>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</si>
  <si>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</si>
  <si>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</si>
  <si>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</si>
  <si>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</si>
  <si>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</si>
  <si>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</si>
  <si>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</si>
  <si>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</si>
  <si>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</si>
  <si>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</si>
  <si>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</si>
  <si>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</si>
  <si>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</si>
  <si>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</si>
  <si>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</si>
  <si>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</si>
  <si>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</si>
  <si>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</si>
  <si>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</si>
  <si>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</si>
  <si>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</si>
  <si>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</si>
  <si>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</si>
  <si>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</si>
  <si>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</si>
  <si>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</si>
  <si>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</si>
  <si>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</si>
  <si>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</si>
  <si>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</si>
  <si>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</si>
  <si>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</si>
  <si>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</si>
  <si>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</si>
  <si>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</si>
  <si>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</si>
  <si>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</si>
  <si>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</si>
  <si>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</si>
  <si>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</si>
  <si>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</si>
  <si>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</si>
  <si>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</si>
  <si>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</si>
  <si>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</si>
  <si>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</si>
  <si>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</si>
  <si>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</si>
  <si>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</si>
  <si>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</si>
  <si>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</si>
  <si>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</si>
  <si>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</si>
  <si>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</si>
  <si>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</si>
  <si>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</si>
  <si>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</si>
  <si>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</si>
  <si>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</si>
  <si>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</si>
  <si>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</si>
  <si>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</si>
  <si>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</si>
  <si>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</si>
  <si>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</si>
  <si>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</si>
  <si>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</si>
  <si>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</si>
  <si>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</si>
  <si>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</si>
  <si>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</si>
  <si>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</si>
  <si>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</si>
  <si>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</si>
  <si>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</si>
  <si>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</si>
  <si>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</si>
  <si>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</si>
  <si>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</si>
  <si>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</si>
  <si>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</si>
  <si>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</si>
  <si>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</si>
  <si>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</si>
  <si>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</si>
  <si>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</si>
  <si>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</si>
  <si>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</si>
  <si>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</si>
  <si>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</si>
  <si>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</si>
  <si>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</si>
  <si>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</si>
  <si>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</si>
  <si>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</si>
  <si>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</si>
  <si>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</si>
  <si>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</si>
  <si>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</si>
  <si>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</si>
  <si>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</si>
  <si>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</si>
  <si>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</si>
  <si>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</si>
  <si>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</si>
  <si>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</si>
  <si>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</si>
  <si>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</si>
  <si>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</si>
  <si>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</si>
  <si>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</si>
  <si>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</si>
  <si>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</si>
  <si>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</si>
  <si>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</si>
  <si>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</si>
  <si>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</si>
  <si>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</si>
  <si>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</si>
  <si>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</si>
  <si>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</si>
  <si>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</si>
  <si>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</si>
  <si>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</si>
  <si>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</si>
  <si>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</si>
  <si>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</si>
  <si>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</si>
  <si>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</si>
  <si>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</si>
  <si>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</si>
  <si>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</si>
  <si>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</si>
  <si>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</si>
  <si>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</si>
  <si>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</si>
  <si>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</si>
  <si>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</si>
  <si>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</si>
  <si>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</si>
  <si>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</si>
  <si>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</si>
  <si>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</si>
  <si>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</si>
  <si>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</si>
  <si>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</si>
  <si>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</si>
  <si>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</si>
  <si>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</si>
  <si>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</si>
  <si>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</si>
  <si>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</si>
  <si>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</si>
  <si>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</si>
  <si>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</si>
  <si>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</si>
  <si>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</si>
  <si>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</si>
  <si>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</si>
  <si>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</si>
  <si>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</si>
  <si>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</si>
  <si>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</si>
  <si>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</si>
  <si>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</si>
  <si>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</si>
  <si>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</si>
  <si>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</si>
  <si>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</si>
  <si>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</si>
  <si>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</si>
  <si>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</si>
  <si>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</si>
  <si>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</si>
  <si>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</si>
  <si>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</si>
  <si>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</si>
  <si>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</si>
  <si>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</si>
  <si>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</si>
  <si>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</si>
  <si>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</si>
  <si>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</si>
  <si>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</si>
  <si>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</si>
  <si>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</si>
  <si>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</si>
  <si>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</si>
  <si>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</si>
  <si>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</si>
  <si>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</si>
  <si>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</si>
  <si>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</si>
  <si>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</si>
  <si>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</si>
  <si>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</si>
  <si>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</si>
  <si>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</si>
  <si>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</si>
  <si>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</si>
  <si>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</si>
  <si>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</si>
  <si>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</si>
  <si>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</si>
  <si>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</si>
  <si>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</si>
  <si>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</si>
  <si>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</si>
  <si>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</si>
  <si>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</si>
  <si>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</si>
  <si>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</si>
  <si>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</si>
  <si>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</si>
  <si>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</si>
  <si>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</si>
  <si>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</si>
  <si>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</si>
  <si>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</si>
  <si>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</si>
  <si>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</si>
  <si>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</si>
  <si>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</si>
  <si>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</si>
  <si>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</si>
  <si>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</si>
  <si>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</si>
  <si>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</si>
  <si>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</si>
  <si>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</si>
  <si>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</si>
  <si>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</si>
  <si>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</si>
  <si>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</si>
  <si>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</si>
  <si>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</si>
  <si>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</si>
  <si>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</si>
  <si>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</si>
  <si>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</si>
  <si>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</si>
  <si>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</si>
  <si>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</si>
  <si>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</si>
  <si>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</si>
  <si>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</si>
  <si>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</si>
  <si>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</si>
  <si>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</si>
  <si>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</si>
  <si>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</si>
  <si>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</si>
  <si>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</si>
  <si>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</si>
  <si>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</si>
  <si>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</si>
  <si>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</si>
  <si>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</si>
  <si>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</si>
  <si>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</si>
  <si>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</si>
  <si>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</si>
  <si>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</si>
  <si>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</si>
  <si>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</si>
  <si>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</si>
  <si>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</si>
  <si>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</si>
  <si>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</si>
  <si>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</si>
  <si>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</si>
  <si>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</si>
  <si>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</si>
  <si>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</si>
  <si>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</si>
  <si>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</si>
  <si>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</si>
  <si>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</si>
  <si>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</si>
  <si>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</si>
  <si>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</si>
  <si>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</si>
  <si>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</si>
  <si>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</si>
  <si>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</si>
  <si>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</si>
  <si>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</si>
  <si>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</si>
  <si>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</si>
  <si>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</si>
  <si>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</si>
  <si>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</si>
  <si>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</si>
  <si>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</si>
  <si>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</si>
  <si>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</si>
  <si>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</si>
  <si>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</si>
  <si>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</si>
  <si>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</si>
  <si>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</si>
  <si>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</si>
  <si>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</si>
  <si>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</si>
  <si>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</si>
  <si>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</si>
  <si>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</si>
  <si>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</si>
  <si>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</si>
  <si>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</si>
  <si>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</si>
  <si>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</si>
  <si>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</si>
  <si>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</si>
  <si>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</si>
  <si>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</si>
  <si>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</si>
  <si>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</si>
  <si>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</si>
  <si>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</si>
  <si>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</si>
  <si>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</si>
  <si>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</si>
  <si>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</si>
  <si>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</si>
  <si>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</si>
  <si>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</si>
  <si>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</si>
  <si>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</si>
  <si>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</si>
  <si>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</si>
  <si>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</si>
  <si>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</si>
  <si>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</si>
  <si>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</si>
  <si>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</si>
  <si>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</si>
  <si>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</si>
  <si>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</si>
  <si>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</si>
  <si>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</si>
  <si>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</si>
  <si>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</si>
  <si>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</si>
  <si>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</si>
  <si>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</si>
  <si>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</si>
  <si>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</si>
  <si>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</si>
  <si>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</si>
  <si>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</si>
  <si>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</si>
  <si>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</si>
  <si>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</si>
  <si>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</si>
  <si>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</si>
  <si>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</si>
  <si>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</si>
  <si>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</si>
  <si>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</si>
  <si>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</si>
  <si>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</si>
  <si>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</si>
  <si>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</si>
  <si>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</si>
  <si>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</si>
  <si>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</si>
  <si>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</si>
  <si>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</si>
  <si>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</si>
  <si>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</si>
  <si>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</si>
  <si>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</si>
  <si>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</si>
  <si>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</si>
  <si>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</si>
  <si>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</si>
  <si>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</si>
  <si>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</si>
  <si>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</si>
  <si>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</si>
  <si>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</si>
  <si>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</si>
  <si>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</si>
  <si>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</si>
  <si>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</si>
  <si>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</si>
  <si>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</si>
  <si>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</si>
  <si>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</si>
  <si>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</si>
  <si>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</si>
  <si>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</si>
  <si>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</si>
  <si>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</si>
  <si>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</si>
  <si>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</si>
  <si>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</si>
  <si>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</si>
  <si>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</si>
  <si>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</si>
  <si>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</si>
  <si>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</si>
  <si>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</si>
  <si>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</si>
  <si>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</si>
  <si>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</si>
  <si>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</si>
  <si>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</si>
  <si>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</si>
  <si>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</si>
  <si>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</si>
  <si>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</si>
  <si>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</si>
  <si>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</si>
  <si>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</si>
  <si>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</si>
  <si>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</si>
  <si>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</si>
  <si>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</si>
  <si>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</si>
  <si>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</si>
  <si>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</si>
  <si>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</si>
  <si>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</si>
  <si>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</si>
  <si>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</si>
  <si>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</si>
  <si>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</si>
  <si>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</si>
  <si>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</si>
  <si>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</si>
  <si>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</si>
  <si>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</si>
  <si>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</si>
  <si>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</si>
  <si>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</si>
  <si>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</si>
  <si>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</si>
  <si>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</si>
  <si>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</si>
  <si>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</si>
  <si>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</si>
  <si>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</si>
  <si>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</si>
  <si>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</si>
  <si>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</si>
  <si>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</si>
  <si>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</si>
  <si>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</si>
  <si>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</si>
  <si>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</si>
  <si>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</si>
  <si>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</si>
  <si>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</si>
  <si>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</si>
  <si>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</si>
  <si>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</si>
  <si>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</si>
  <si>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</si>
  <si>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</si>
  <si>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</si>
  <si>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</si>
  <si>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</si>
  <si>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</si>
  <si>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</si>
  <si>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</si>
  <si>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</si>
  <si>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</si>
  <si>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</si>
  <si>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</si>
  <si>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</si>
  <si>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</si>
  <si>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</si>
  <si>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</si>
  <si>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</si>
  <si>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</si>
  <si>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</si>
  <si>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</si>
  <si>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</si>
  <si>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</si>
  <si>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</si>
  <si>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</si>
  <si>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</si>
  <si>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</si>
  <si>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</si>
  <si>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</si>
  <si>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</si>
  <si>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</si>
  <si>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</si>
  <si>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</si>
  <si>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</si>
  <si>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</si>
  <si>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</si>
  <si>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</si>
  <si>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</si>
  <si>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</si>
  <si>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</si>
  <si>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</si>
  <si>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</si>
  <si>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</si>
  <si>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</si>
  <si>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</si>
  <si>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</si>
  <si>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</si>
  <si>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</si>
  <si>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</si>
  <si>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</si>
  <si>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</si>
  <si>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</si>
  <si>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</si>
  <si>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</si>
  <si>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</si>
  <si>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</si>
  <si>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</si>
  <si>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</si>
  <si>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</si>
  <si>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</si>
  <si>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</si>
  <si>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</si>
  <si>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</si>
  <si>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</si>
  <si>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</si>
  <si>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</si>
  <si>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</si>
  <si>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</si>
  <si>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</si>
  <si>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</si>
  <si>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</si>
  <si>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</si>
  <si>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</si>
  <si>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</si>
  <si>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</si>
  <si>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</si>
  <si>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</si>
  <si>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</si>
  <si>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</si>
  <si>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</si>
  <si>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</si>
  <si>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</si>
  <si>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</si>
  <si>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</si>
  <si>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</si>
  <si>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</si>
  <si>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</si>
  <si>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</si>
  <si>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</si>
  <si>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</si>
  <si>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</si>
  <si>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</si>
  <si>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</si>
  <si>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</si>
  <si>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</si>
  <si>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</si>
  <si>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</si>
  <si>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</si>
  <si>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</si>
  <si>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</si>
  <si>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</si>
  <si>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</si>
  <si>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</si>
  <si>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</si>
  <si>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</si>
  <si>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</si>
  <si>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</si>
  <si>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</si>
  <si>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</si>
  <si>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</si>
  <si>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</si>
  <si>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</si>
  <si>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</si>
  <si>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</si>
  <si>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</si>
  <si>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</si>
  <si>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</si>
  <si>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</si>
  <si>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</si>
  <si>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</si>
  <si>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</si>
  <si>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</si>
  <si>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</si>
  <si>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</si>
  <si>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</si>
  <si>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</si>
  <si>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</si>
  <si>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</si>
  <si>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</si>
  <si>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</si>
  <si>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</si>
  <si>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</si>
  <si>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</si>
  <si>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</si>
  <si>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</si>
  <si>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</si>
  <si>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</si>
  <si>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</si>
  <si>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</si>
  <si>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</si>
  <si>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</si>
  <si>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</si>
  <si>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</si>
  <si>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</si>
  <si>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</si>
  <si>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</si>
  <si>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</si>
  <si>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</si>
  <si>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</si>
  <si>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</si>
  <si>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</si>
  <si>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</si>
  <si>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</si>
  <si>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</si>
  <si>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</si>
  <si>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</si>
  <si>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</si>
  <si>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</si>
  <si>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</si>
  <si>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</si>
  <si>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</si>
  <si>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</si>
  <si>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</si>
  <si>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</si>
  <si>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</si>
  <si>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</si>
  <si>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</si>
  <si>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</si>
  <si>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</si>
  <si>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</si>
  <si>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</si>
  <si>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</si>
  <si>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</si>
  <si>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</si>
  <si>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</si>
  <si>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</si>
  <si>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</si>
  <si>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</si>
  <si>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</si>
  <si>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</si>
  <si>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</si>
  <si>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</si>
  <si>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</si>
  <si>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</si>
  <si>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</si>
  <si>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</si>
  <si>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</si>
  <si>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</si>
  <si>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</si>
  <si>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</si>
  <si>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</si>
  <si>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</si>
  <si>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</si>
  <si>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</si>
  <si>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</si>
  <si>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</si>
  <si>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</si>
  <si>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</si>
  <si>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</si>
  <si>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</si>
  <si>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</si>
  <si>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</si>
  <si>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</si>
  <si>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</si>
  <si>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</si>
  <si>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</si>
  <si>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</si>
  <si>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</si>
  <si>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</si>
  <si>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</si>
  <si>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</si>
  <si>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</si>
  <si>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</si>
  <si>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</si>
  <si>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</si>
  <si>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</si>
  <si>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</si>
  <si>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</si>
  <si>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</si>
  <si>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</si>
  <si>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</si>
  <si>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</si>
  <si>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</si>
  <si>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</si>
  <si>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</si>
  <si>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</si>
  <si>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</si>
  <si>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</si>
  <si>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</si>
  <si>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</si>
  <si>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</si>
  <si>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</si>
  <si>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</si>
  <si>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</si>
  <si>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</si>
  <si>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</si>
  <si>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</si>
  <si>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</si>
  <si>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</si>
  <si>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</si>
  <si>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</si>
  <si>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</si>
  <si>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</si>
  <si>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</si>
  <si>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</si>
  <si>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</si>
  <si>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</si>
  <si>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</si>
  <si>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</si>
  <si>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</si>
  <si>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</si>
  <si>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</si>
  <si>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</si>
  <si>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</si>
  <si>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</si>
  <si>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</si>
  <si>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</si>
  <si>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</si>
  <si>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</si>
  <si>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</si>
  <si>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</si>
  <si>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</si>
  <si>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</si>
  <si>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</si>
  <si>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</si>
  <si>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</si>
  <si>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</si>
  <si>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</si>
  <si>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</si>
  <si>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</si>
  <si>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</si>
  <si>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</si>
  <si>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</si>
  <si>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</si>
  <si>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</si>
  <si>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</si>
  <si>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</si>
  <si>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</si>
  <si>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</si>
  <si>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</si>
  <si>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</si>
  <si>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</si>
  <si>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</si>
  <si>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</si>
  <si>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</si>
  <si>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</si>
  <si>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</si>
  <si>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</si>
  <si>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</si>
  <si>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</si>
  <si>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</si>
  <si>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</si>
  <si>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</si>
  <si>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</si>
  <si>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</si>
  <si>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</si>
  <si>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</si>
  <si>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</si>
  <si>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</si>
  <si>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</si>
  <si>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</si>
  <si>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</si>
  <si>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</si>
  <si>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</si>
  <si>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</si>
  <si>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</si>
  <si>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</si>
  <si>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</si>
  <si>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</si>
  <si>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</si>
  <si>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</si>
  <si>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</si>
  <si>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</si>
  <si>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</si>
  <si>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</si>
  <si>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</si>
  <si>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</si>
  <si>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</si>
  <si>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</si>
  <si>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</si>
  <si>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</si>
  <si>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</si>
  <si>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</si>
  <si>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</si>
  <si>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</si>
  <si>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</si>
  <si>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</si>
  <si>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</si>
  <si>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</si>
  <si>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</si>
  <si>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</si>
  <si>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</si>
  <si>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</si>
  <si>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</si>
  <si>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</si>
  <si>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</si>
  <si>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</si>
  <si>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</si>
  <si>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</si>
  <si>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</si>
  <si>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</si>
  <si>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</si>
  <si>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</si>
  <si>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</si>
  <si>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</si>
  <si>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</si>
  <si>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</si>
  <si>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</si>
  <si>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</si>
  <si>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</si>
  <si>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</si>
  <si>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</si>
  <si>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</si>
  <si>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</si>
  <si>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</si>
  <si>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</si>
  <si>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</si>
  <si>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</si>
  <si>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</si>
  <si>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</si>
  <si>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</si>
  <si>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</si>
  <si>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</si>
  <si>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</si>
  <si>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</si>
  <si>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</si>
  <si>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</si>
  <si>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</si>
  <si>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</si>
  <si>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</si>
  <si>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</si>
  <si>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</si>
  <si>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</si>
  <si>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</si>
  <si>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</si>
  <si>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</si>
  <si>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</si>
  <si>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</si>
  <si>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</si>
  <si>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</si>
  <si>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</si>
  <si>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</si>
  <si>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</si>
  <si>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</si>
  <si>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</si>
  <si>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</si>
  <si>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</si>
  <si>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</si>
  <si>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</si>
  <si>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</si>
  <si>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</si>
  <si>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</si>
  <si>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</si>
  <si>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</si>
  <si>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</si>
  <si>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</si>
  <si>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</si>
  <si>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</si>
  <si>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</si>
  <si>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</si>
  <si>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</si>
  <si>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</si>
  <si>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</si>
  <si>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</si>
  <si>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</si>
  <si>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</si>
  <si>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</si>
  <si>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</si>
  <si>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</si>
  <si>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</si>
  <si>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</si>
  <si>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</si>
  <si>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</si>
  <si>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</si>
  <si>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</si>
  <si>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</si>
  <si>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</si>
  <si>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</si>
  <si>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</si>
  <si>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</si>
  <si>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</si>
  <si>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</si>
  <si>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</si>
  <si>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</si>
  <si>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</si>
  <si>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</si>
  <si>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</si>
  <si>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</si>
  <si>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</si>
  <si>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</si>
  <si>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</si>
  <si>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</si>
  <si>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</si>
  <si>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</si>
  <si>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</si>
  <si>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</si>
  <si>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</si>
  <si>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</si>
  <si>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</si>
  <si>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</si>
  <si>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</si>
  <si>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</si>
  <si>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</si>
  <si>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</si>
  <si>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</si>
  <si>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</si>
  <si>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</si>
  <si>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</si>
  <si>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</si>
  <si>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</si>
  <si>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</si>
  <si>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</si>
  <si>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</si>
  <si>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</si>
  <si>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</si>
  <si>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</si>
  <si>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</si>
  <si>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</si>
  <si>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</si>
  <si>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</si>
  <si>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</si>
  <si>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</si>
  <si>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</si>
  <si>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</si>
  <si>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</si>
  <si>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</si>
  <si>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</si>
  <si>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</si>
  <si>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</si>
  <si>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</si>
  <si>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</si>
  <si>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</si>
  <si>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</si>
  <si>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</si>
  <si>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</si>
  <si>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</si>
  <si>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</si>
  <si>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</si>
  <si>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</si>
  <si>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</si>
  <si>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</si>
  <si>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</si>
  <si>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</si>
  <si>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</si>
  <si>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</si>
  <si>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</si>
  <si>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</si>
  <si>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</si>
  <si>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</si>
  <si>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</si>
  <si>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</si>
  <si>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</si>
  <si>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</si>
  <si>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</si>
  <si>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</si>
  <si>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</si>
  <si>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</si>
  <si>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</si>
  <si>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</si>
  <si>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</si>
  <si>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</si>
  <si>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</si>
  <si>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</si>
  <si>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</si>
  <si>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</si>
  <si>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</si>
  <si>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</si>
  <si>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</si>
  <si>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</si>
  <si>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</si>
  <si>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</si>
  <si>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</si>
  <si>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</si>
  <si>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</si>
  <si>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</si>
  <si>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</si>
  <si>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</si>
  <si>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</si>
  <si>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</si>
  <si>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</si>
  <si>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</si>
  <si>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</si>
  <si>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</si>
  <si>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</si>
  <si>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</si>
  <si>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</si>
  <si>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</si>
  <si>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</si>
  <si>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</si>
  <si>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</si>
  <si>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</si>
  <si>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</si>
  <si>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</si>
  <si>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</si>
  <si>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</si>
  <si>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</si>
  <si>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</si>
  <si>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</si>
  <si>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</si>
  <si>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</si>
  <si>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</si>
  <si>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</si>
  <si>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</si>
  <si>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</si>
  <si>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</si>
  <si>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</si>
  <si>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</si>
  <si>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</si>
  <si>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</si>
  <si>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</si>
  <si>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</si>
  <si>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</si>
  <si>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</si>
  <si>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</si>
  <si>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</si>
  <si>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</si>
  <si>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</si>
  <si>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</si>
  <si>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</si>
  <si>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</si>
  <si>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</si>
  <si>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</si>
  <si>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</si>
  <si>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</si>
  <si>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</si>
  <si>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</si>
  <si>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</si>
  <si>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</si>
  <si>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</si>
  <si>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</si>
  <si>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</si>
  <si>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</si>
  <si>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</si>
  <si>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</si>
  <si>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</si>
  <si>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</si>
  <si>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</si>
  <si>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</si>
  <si>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</si>
  <si>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</si>
  <si>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</si>
  <si>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</si>
  <si>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</si>
  <si>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</si>
  <si>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</si>
  <si>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</si>
  <si>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</si>
  <si>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</si>
  <si>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</si>
  <si>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</si>
  <si>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</si>
  <si>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</si>
  <si>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</si>
  <si>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</si>
  <si>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</si>
  <si>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</si>
  <si>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</si>
  <si>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</si>
  <si>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</si>
  <si>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</si>
  <si>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</si>
  <si>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</si>
  <si>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</si>
  <si>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</si>
  <si>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</si>
  <si>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</si>
  <si>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</si>
  <si>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</si>
  <si>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</si>
  <si>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</si>
  <si>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</si>
  <si>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</si>
  <si>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</si>
  <si>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</si>
  <si>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</si>
  <si>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</si>
  <si>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</si>
  <si>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</si>
  <si>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</si>
  <si>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</si>
  <si>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</si>
  <si>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</si>
  <si>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</si>
  <si>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</si>
  <si>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</si>
  <si>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</si>
  <si>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</si>
  <si>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</si>
  <si>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</si>
  <si>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</si>
  <si>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</si>
  <si>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</si>
  <si>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</si>
  <si>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</si>
  <si>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</si>
  <si>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</si>
  <si>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</si>
  <si>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</si>
  <si>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</si>
  <si>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</si>
  <si>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</si>
  <si>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</si>
  <si>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</si>
  <si>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</si>
  <si>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</si>
  <si>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</si>
  <si>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</si>
  <si>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</si>
  <si>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</si>
  <si>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</si>
  <si>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</si>
  <si>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</si>
  <si>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</si>
  <si>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</si>
  <si>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</si>
  <si>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</si>
  <si>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</si>
  <si>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</si>
  <si>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</si>
  <si>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</si>
  <si>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</si>
  <si>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</si>
  <si>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</si>
  <si>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</si>
  <si>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</si>
  <si>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</si>
  <si>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</si>
  <si>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</si>
  <si>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</si>
  <si>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</si>
  <si>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</si>
  <si>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</si>
  <si>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</si>
  <si>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</si>
  <si>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</si>
  <si>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</si>
  <si>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</si>
  <si>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</si>
  <si>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</si>
  <si>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</si>
  <si>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</si>
  <si>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</si>
  <si>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</si>
  <si>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</si>
  <si>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</si>
  <si>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</si>
  <si>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</si>
  <si>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</si>
  <si>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</si>
  <si>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</si>
  <si>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</si>
  <si>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</si>
  <si>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</si>
  <si>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</si>
  <si>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</si>
  <si>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</si>
  <si>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</si>
  <si>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</si>
  <si>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</si>
  <si>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</si>
  <si>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</si>
  <si>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</si>
  <si>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</si>
  <si>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</si>
  <si>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</si>
  <si>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</si>
  <si>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</si>
  <si>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</si>
  <si>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</si>
  <si>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</si>
  <si>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</si>
  <si>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</si>
  <si>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</si>
  <si>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</si>
  <si>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</si>
  <si>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</si>
  <si>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</si>
  <si>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</si>
  <si>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</si>
  <si>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</si>
  <si>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</si>
  <si>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</si>
  <si>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</si>
  <si>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</si>
  <si>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</si>
  <si>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</si>
  <si>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</si>
  <si>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</si>
  <si>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</si>
  <si>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</si>
  <si>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</si>
  <si>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</si>
  <si>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</si>
  <si>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</si>
  <si>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</si>
  <si>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</si>
  <si>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</si>
  <si>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</si>
  <si>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</si>
  <si>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</si>
  <si>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</si>
  <si>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</si>
  <si>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</si>
  <si>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</si>
  <si>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</si>
  <si>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</si>
  <si>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</si>
  <si>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</si>
  <si>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</si>
  <si>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</si>
  <si>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</si>
  <si>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</si>
  <si>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</si>
  <si>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</si>
  <si>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</si>
  <si>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</si>
  <si>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</si>
  <si>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</si>
  <si>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</si>
  <si>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</si>
  <si>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</si>
  <si>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</si>
  <si>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</si>
  <si>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</si>
  <si>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</si>
  <si>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</si>
  <si>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</si>
  <si>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</si>
  <si>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</si>
  <si>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</si>
  <si>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</si>
  <si>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</si>
  <si>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</si>
  <si>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</si>
  <si>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</si>
  <si>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</si>
  <si>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</si>
  <si>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</si>
  <si>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</si>
  <si>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</si>
  <si>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</si>
  <si>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</si>
  <si>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</si>
  <si>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</si>
  <si>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</si>
  <si>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</si>
  <si>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</si>
  <si>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</si>
  <si>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</si>
  <si>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</si>
  <si>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</si>
  <si>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</si>
  <si>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</si>
  <si>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</si>
  <si>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</si>
  <si>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</si>
  <si>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</si>
  <si>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</si>
  <si>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</si>
  <si>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</si>
  <si>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</si>
  <si>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</si>
  <si>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</si>
  <si>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</si>
  <si>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</si>
  <si>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</si>
  <si>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</si>
  <si>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</si>
  <si>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</si>
  <si>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</si>
  <si>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</si>
  <si>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</si>
  <si>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</si>
  <si>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</si>
  <si>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</si>
  <si>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</si>
  <si>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</si>
  <si>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</si>
  <si>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</si>
  <si>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</si>
  <si>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</si>
  <si>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</si>
  <si>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</si>
  <si>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</si>
  <si>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</si>
  <si>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</si>
  <si>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</si>
  <si>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</si>
  <si>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</si>
  <si>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</si>
  <si>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</si>
  <si>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</si>
  <si>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</si>
  <si>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</si>
  <si>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</si>
  <si>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</si>
  <si>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</si>
  <si>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</si>
  <si>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</si>
  <si>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</si>
  <si>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</si>
  <si>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</si>
  <si>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</si>
  <si>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</si>
  <si>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</si>
  <si>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</si>
  <si>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</si>
  <si>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</si>
  <si>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</si>
  <si>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</si>
  <si>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</si>
  <si>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</si>
  <si>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</si>
  <si>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</si>
  <si>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</si>
  <si>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</si>
  <si>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</si>
  <si>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</si>
  <si>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</si>
  <si>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</si>
  <si>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</si>
  <si>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</si>
  <si>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</si>
  <si>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</si>
  <si>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</si>
  <si>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</si>
  <si>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</si>
  <si>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</si>
  <si>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</si>
  <si>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</si>
  <si>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</si>
  <si>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</si>
  <si>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</si>
  <si>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</si>
  <si>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</si>
  <si>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</si>
  <si>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</si>
  <si>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</si>
  <si>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</si>
  <si>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</si>
  <si>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</si>
  <si>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</si>
  <si>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</si>
  <si>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</si>
  <si>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</si>
  <si>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</si>
  <si>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</si>
  <si>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</si>
  <si>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</si>
  <si>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</si>
  <si>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</si>
  <si>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</si>
  <si>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</si>
  <si>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</si>
  <si>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</si>
  <si>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</si>
  <si>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</si>
  <si>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</si>
  <si>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</si>
  <si>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</si>
  <si>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</si>
  <si>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</si>
  <si>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</si>
  <si>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</si>
  <si>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</si>
  <si>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</si>
  <si>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</si>
  <si>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</si>
  <si>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</si>
  <si>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</si>
  <si>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</si>
  <si>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</si>
  <si>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</si>
  <si>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</si>
  <si>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</si>
  <si>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</si>
  <si>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</si>
  <si>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</si>
  <si>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</si>
  <si>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</si>
  <si>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</si>
  <si>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</si>
  <si>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</si>
  <si>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</si>
  <si>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</si>
  <si>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</si>
  <si>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</si>
  <si>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</si>
  <si>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</si>
  <si>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</si>
  <si>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</si>
  <si>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</si>
  <si>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</si>
  <si>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</si>
  <si>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</si>
  <si>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</si>
  <si>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</si>
  <si>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</si>
  <si>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</si>
  <si>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</si>
  <si>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</si>
  <si>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</si>
  <si>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</si>
  <si>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</si>
  <si>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</si>
  <si>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</si>
  <si>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</si>
  <si>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</si>
  <si>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</si>
  <si>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</si>
  <si>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</si>
  <si>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</si>
  <si>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</si>
  <si>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</si>
  <si>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</si>
  <si>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</si>
  <si>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</si>
  <si>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</si>
  <si>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</si>
  <si>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</si>
  <si>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</si>
  <si>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</si>
  <si>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</si>
  <si>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</si>
  <si>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</si>
  <si>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</si>
  <si>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</si>
  <si>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</si>
  <si>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</si>
  <si>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</si>
  <si>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</si>
  <si>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</si>
  <si>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</si>
  <si>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</si>
  <si>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</si>
  <si>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</si>
  <si>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</si>
  <si>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</si>
  <si>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</si>
  <si>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</si>
  <si>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</si>
  <si>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</si>
  <si>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</si>
  <si>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</si>
  <si>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</si>
  <si>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</si>
  <si>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</si>
  <si>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</si>
  <si>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</si>
  <si>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</si>
  <si>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</si>
  <si>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</si>
  <si>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</si>
  <si>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</si>
  <si>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</si>
  <si>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</si>
  <si>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</si>
  <si>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</si>
  <si>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</si>
  <si>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</si>
  <si>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</si>
  <si>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</si>
  <si>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</si>
  <si>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</si>
  <si>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</si>
  <si>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</si>
  <si>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</si>
  <si>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</si>
  <si>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</si>
  <si>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</si>
  <si>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</si>
  <si>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</si>
  <si>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</si>
  <si>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</si>
  <si>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</si>
  <si>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</si>
  <si>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</si>
  <si>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</si>
  <si>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</si>
  <si>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</si>
  <si>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</si>
  <si>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</si>
  <si>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</si>
  <si>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</si>
  <si>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</si>
  <si>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</si>
  <si>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</si>
  <si>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</si>
  <si>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</si>
  <si>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</si>
  <si>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</si>
  <si>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</si>
  <si>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</si>
  <si>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</si>
  <si>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</si>
  <si>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</si>
  <si>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</si>
  <si>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</si>
  <si>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</si>
  <si>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</si>
  <si>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</si>
  <si>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</si>
  <si>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</si>
  <si>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</si>
  <si>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</si>
  <si>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</si>
  <si>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</si>
  <si>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</si>
  <si>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</si>
  <si>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</si>
  <si>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</si>
  <si>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</si>
  <si>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</si>
  <si>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</si>
  <si>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</si>
  <si>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</si>
  <si>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</si>
  <si>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</si>
  <si>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</si>
  <si>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</si>
  <si>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</si>
  <si>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</si>
  <si>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</si>
  <si>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</si>
  <si>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</si>
  <si>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</si>
  <si>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</si>
  <si>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</si>
  <si>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</si>
  <si>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</si>
  <si>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</si>
  <si>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</si>
  <si>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</si>
  <si>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</si>
  <si>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</si>
  <si>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</si>
  <si>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</si>
  <si>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</si>
  <si>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</si>
  <si>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</si>
  <si>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</si>
  <si>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</si>
  <si>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</si>
  <si>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</si>
  <si>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</si>
  <si>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</si>
  <si>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</si>
  <si>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</si>
  <si>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</si>
  <si>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</si>
  <si>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</si>
  <si>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</si>
  <si>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</si>
  <si>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</si>
  <si>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</si>
  <si>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</si>
  <si>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</si>
  <si>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</si>
  <si>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</si>
  <si>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</si>
  <si>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</si>
  <si>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</si>
  <si>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</si>
  <si>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</si>
  <si>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</si>
  <si>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</si>
  <si>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</si>
  <si>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</si>
  <si>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</si>
  <si>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</si>
  <si>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</si>
  <si>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</si>
  <si>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</si>
  <si>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</si>
  <si>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</si>
  <si>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</si>
  <si>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</si>
  <si>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</si>
  <si>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</si>
  <si>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</si>
  <si>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</si>
  <si>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</si>
  <si>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</si>
  <si>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</si>
  <si>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</si>
  <si>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</si>
  <si>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</si>
  <si>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</si>
  <si>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</si>
  <si>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</si>
  <si>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</si>
  <si>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</si>
  <si>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</si>
  <si>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</si>
  <si>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</si>
  <si>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</si>
  <si>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</si>
  <si>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</si>
  <si>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</si>
  <si>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</si>
  <si>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</si>
  <si>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</si>
  <si>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</si>
  <si>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</si>
  <si>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</si>
  <si>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</si>
  <si>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</si>
  <si>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</si>
  <si>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</si>
  <si>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</si>
  <si>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</si>
  <si>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</si>
  <si>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</si>
  <si>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</si>
  <si>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</si>
  <si>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</si>
  <si>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</si>
  <si>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</si>
  <si>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</si>
  <si>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</si>
  <si>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</si>
  <si>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</si>
  <si>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</si>
  <si>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</si>
  <si>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</si>
  <si>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</si>
  <si>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</si>
  <si>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</si>
  <si>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</si>
  <si>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</si>
  <si>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</si>
  <si>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</si>
  <si>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</si>
  <si>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</si>
  <si>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</si>
  <si>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</si>
  <si>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</si>
  <si>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</si>
  <si>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</si>
  <si>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</si>
  <si>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</si>
  <si>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</si>
  <si>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</si>
  <si>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</si>
  <si>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</si>
  <si>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</si>
  <si>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</si>
  <si>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</si>
  <si>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</si>
  <si>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</si>
  <si>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</si>
  <si>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</si>
  <si>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</si>
  <si>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</si>
  <si>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</si>
  <si>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</si>
  <si>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</si>
  <si>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</si>
  <si>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</si>
  <si>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</si>
  <si>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</si>
  <si>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</si>
  <si>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</si>
  <si>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</si>
  <si>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</si>
  <si>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</si>
  <si>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</si>
  <si>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</si>
  <si>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</si>
  <si>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</si>
  <si>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</si>
  <si>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</si>
  <si>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</si>
  <si>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</si>
  <si>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</si>
  <si>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</si>
  <si>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</si>
  <si>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</si>
  <si>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</si>
  <si>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</si>
  <si>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</si>
  <si>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</si>
  <si>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</si>
  <si>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</si>
  <si>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</si>
  <si>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</si>
  <si>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</si>
  <si>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</si>
  <si>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</si>
  <si>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</si>
  <si>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</si>
  <si>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</si>
  <si>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</si>
  <si>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</si>
  <si>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</si>
  <si>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</si>
  <si>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</si>
  <si>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</si>
  <si>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</si>
  <si>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</si>
  <si>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</si>
  <si>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</si>
  <si>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</si>
  <si>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</si>
  <si>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</si>
  <si>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</si>
  <si>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</si>
  <si>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</si>
  <si>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</si>
  <si>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</si>
  <si>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</si>
  <si>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</si>
  <si>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</si>
  <si>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</si>
  <si>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</si>
  <si>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</si>
  <si>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</si>
  <si>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</si>
  <si>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</si>
  <si>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</si>
  <si>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</si>
  <si>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</si>
  <si>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</si>
  <si>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</si>
  <si>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</si>
  <si>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</si>
  <si>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</si>
  <si>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</si>
  <si>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</si>
  <si>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</si>
  <si>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</si>
  <si>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</si>
  <si>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</si>
  <si>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</si>
  <si>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</si>
  <si>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</si>
  <si>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</si>
  <si>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</si>
  <si>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</si>
  <si>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</si>
  <si>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</si>
  <si>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</si>
  <si>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</si>
  <si>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</si>
  <si>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</si>
  <si>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</si>
  <si>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</si>
  <si>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</si>
  <si>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</si>
  <si>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</si>
  <si>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</si>
  <si>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</si>
  <si>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</si>
  <si>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</si>
  <si>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</si>
  <si>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</si>
  <si>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</si>
  <si>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</si>
  <si>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</si>
  <si>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</si>
  <si>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</si>
  <si>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</si>
  <si>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</si>
  <si>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</si>
  <si>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</si>
  <si>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</si>
  <si>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</si>
  <si>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</si>
  <si>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</si>
  <si>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</si>
  <si>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</si>
  <si>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</si>
  <si>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</si>
  <si>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</si>
  <si>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</si>
  <si>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</si>
  <si>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</si>
  <si>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</si>
  <si>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</si>
  <si>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</si>
  <si>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</si>
  <si>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</si>
  <si>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</si>
  <si>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</si>
  <si>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</si>
  <si>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</si>
  <si>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</si>
  <si>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</si>
  <si>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</si>
  <si>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</si>
  <si>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</si>
  <si>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</si>
  <si>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</si>
  <si>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</si>
  <si>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</si>
  <si>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</si>
  <si>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</si>
  <si>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</si>
  <si>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</si>
  <si>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</si>
  <si>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</si>
  <si>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</si>
  <si>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</si>
  <si>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</si>
  <si>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</si>
  <si>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</si>
  <si>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</si>
  <si>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</si>
  <si>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</si>
  <si>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</si>
  <si>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</si>
  <si>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</si>
  <si>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</si>
  <si>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</si>
  <si>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</si>
  <si>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</si>
  <si>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</si>
  <si>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</si>
  <si>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</si>
  <si>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</si>
  <si>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</si>
  <si>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</si>
  <si>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</si>
  <si>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</si>
  <si>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</si>
  <si>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</si>
  <si>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</si>
  <si>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</si>
  <si>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</si>
  <si>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</si>
  <si>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</si>
  <si>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</si>
  <si>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</si>
  <si>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</si>
  <si>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</si>
  <si>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</si>
  <si>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</si>
  <si>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</si>
  <si>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</si>
  <si>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</si>
  <si>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</si>
  <si>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</si>
  <si>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</si>
  <si>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</si>
  <si>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</si>
  <si>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</si>
  <si>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</si>
  <si>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</si>
  <si>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</si>
  <si>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</si>
  <si>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</si>
  <si>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</si>
  <si>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</si>
  <si>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</si>
  <si>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</si>
  <si>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</si>
  <si>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</si>
  <si>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</si>
  <si>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</si>
  <si>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</si>
  <si>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</si>
  <si>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</si>
  <si>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</si>
  <si>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</si>
  <si>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</si>
  <si>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</si>
  <si>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</si>
  <si>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</si>
  <si>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</si>
  <si>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</si>
  <si>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</si>
  <si>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</si>
  <si>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</si>
  <si>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</si>
  <si>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</si>
  <si>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</si>
  <si>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</si>
  <si>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</si>
  <si>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</si>
  <si>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</si>
  <si>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</si>
  <si>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</si>
  <si>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</si>
  <si>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</si>
  <si>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</si>
  <si>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</si>
  <si>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</si>
  <si>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</si>
  <si>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</si>
  <si>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</si>
  <si>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</si>
  <si>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</si>
  <si>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</si>
  <si>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</si>
  <si>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</si>
  <si>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</si>
  <si>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</si>
  <si>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</si>
  <si>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</si>
  <si>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</si>
  <si>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</si>
  <si>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</si>
  <si>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</si>
  <si>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</si>
  <si>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</si>
  <si>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</si>
  <si>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</si>
  <si>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</si>
  <si>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</si>
  <si>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</si>
  <si>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</si>
  <si>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</si>
  <si>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</si>
  <si>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</si>
  <si>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</si>
  <si>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</si>
  <si>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</si>
  <si>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</si>
  <si>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</si>
  <si>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</si>
  <si>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</si>
  <si>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</si>
  <si>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</si>
  <si>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</si>
  <si>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</si>
  <si>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</si>
  <si>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</si>
  <si>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</si>
  <si>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</si>
  <si>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</si>
  <si>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</si>
  <si>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</si>
  <si>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</si>
  <si>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</si>
  <si>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</si>
  <si>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</si>
  <si>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</si>
  <si>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</si>
  <si>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</si>
  <si>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</si>
  <si>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</si>
  <si>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</si>
  <si>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</si>
  <si>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</si>
  <si>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</si>
  <si>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</si>
  <si>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</si>
  <si>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</si>
  <si>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</si>
  <si>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</si>
  <si>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</si>
  <si>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</si>
  <si>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</si>
  <si>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</si>
  <si>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</si>
  <si>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</si>
  <si>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</si>
  <si>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</si>
  <si>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</si>
  <si>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</si>
  <si>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</si>
  <si>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</si>
  <si>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</si>
  <si>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</si>
  <si>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</si>
  <si>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</si>
  <si>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</si>
  <si>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</si>
  <si>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</si>
  <si>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</si>
  <si>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</si>
  <si>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</si>
  <si>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</si>
  <si>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</si>
  <si>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</si>
  <si>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</si>
  <si>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</si>
  <si>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</si>
  <si>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</si>
  <si>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</si>
  <si>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</si>
  <si>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</si>
  <si>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</si>
  <si>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</si>
  <si>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</si>
  <si>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</si>
  <si>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</si>
  <si>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</si>
  <si>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</si>
  <si>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</si>
  <si>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</si>
  <si>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</si>
  <si>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</si>
  <si>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</si>
  <si>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</si>
  <si>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</si>
  <si>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</si>
  <si>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</si>
  <si>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</si>
  <si>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</si>
  <si>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</si>
  <si>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</si>
  <si>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</si>
  <si>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</si>
  <si>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</si>
  <si>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</si>
  <si>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</si>
  <si>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</si>
  <si>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</si>
  <si>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</si>
  <si>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</si>
  <si>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</si>
  <si>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</si>
  <si>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</si>
  <si>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</si>
  <si>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</si>
  <si>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</si>
  <si>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</si>
  <si>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</si>
  <si>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</si>
  <si>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</si>
  <si>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</si>
  <si>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</si>
  <si>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</si>
  <si>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</si>
  <si>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</si>
  <si>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</si>
  <si>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</si>
  <si>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</si>
  <si>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</si>
  <si>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</si>
  <si>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</si>
  <si>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</si>
  <si>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</si>
  <si>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</si>
  <si>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</si>
  <si>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</si>
  <si>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</si>
  <si>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</si>
  <si>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</si>
  <si>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</si>
  <si>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</si>
  <si>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</si>
  <si>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</si>
  <si>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</si>
  <si>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</si>
  <si>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</si>
  <si>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</si>
  <si>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</si>
  <si>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</si>
  <si>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</si>
  <si>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</si>
  <si>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</si>
  <si>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</si>
  <si>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</si>
  <si>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</si>
  <si>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</si>
  <si>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</si>
  <si>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</si>
  <si>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</si>
  <si>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</si>
  <si>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</si>
  <si>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</si>
  <si>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</si>
  <si>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</si>
  <si>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</si>
  <si>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</si>
  <si>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</si>
  <si>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</si>
  <si>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</si>
  <si>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</si>
  <si>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</si>
  <si>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</si>
  <si>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</si>
  <si>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</si>
  <si>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</si>
  <si>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</si>
  <si>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</si>
  <si>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</si>
  <si>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</si>
  <si>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</si>
  <si>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</si>
  <si>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</si>
  <si>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</si>
  <si>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</si>
  <si>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</si>
  <si>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</si>
  <si>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</si>
  <si>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</si>
  <si>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</si>
  <si>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</si>
  <si>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</si>
  <si>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</si>
  <si>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</si>
  <si>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</si>
  <si>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</si>
  <si>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</si>
  <si>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</si>
  <si>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</si>
  <si>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</si>
  <si>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</si>
  <si>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</si>
  <si>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</si>
  <si>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</si>
  <si>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</si>
  <si>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</si>
  <si>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</si>
  <si>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</si>
  <si>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</si>
  <si>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</si>
  <si>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</si>
  <si>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</si>
  <si>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</si>
  <si>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</si>
  <si>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</si>
  <si>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</si>
  <si>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</si>
  <si>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</si>
  <si>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</si>
  <si>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</si>
  <si>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</si>
  <si>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</si>
  <si>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</si>
  <si>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</si>
  <si>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</si>
  <si>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</si>
  <si>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</si>
  <si>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</si>
  <si>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</si>
  <si>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</si>
  <si>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</si>
  <si>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</si>
  <si>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</si>
  <si>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</si>
  <si>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</si>
  <si>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</si>
  <si>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</si>
  <si>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</si>
  <si>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</si>
  <si>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</si>
  <si>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</si>
  <si>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</si>
  <si>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</si>
  <si>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</si>
  <si>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</si>
  <si>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</si>
  <si>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</si>
  <si>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</si>
  <si>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</si>
  <si>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</si>
  <si>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</si>
  <si>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</si>
  <si>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</si>
  <si>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</si>
  <si>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</si>
  <si>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</si>
  <si>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</si>
  <si>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</si>
  <si>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</si>
  <si>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</si>
  <si>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</si>
  <si>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</si>
  <si>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</si>
  <si>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</si>
  <si>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</si>
  <si>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</si>
  <si>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</si>
  <si>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</si>
  <si>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</si>
  <si>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</si>
  <si>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</si>
  <si>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</si>
  <si>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</si>
  <si>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</si>
  <si>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</si>
  <si>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</si>
  <si>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</si>
  <si>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</si>
  <si>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</si>
  <si>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</si>
  <si>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</si>
  <si>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</si>
  <si>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</si>
  <si>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</si>
  <si>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</si>
  <si>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</si>
  <si>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</si>
  <si>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</si>
  <si>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</si>
  <si>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</si>
  <si>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</si>
  <si>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</si>
  <si>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</si>
  <si>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</si>
  <si>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</si>
  <si>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</si>
  <si>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</si>
  <si>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</si>
  <si>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</si>
  <si>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</si>
  <si>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</si>
  <si>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</si>
  <si>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</si>
  <si>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</si>
  <si>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</si>
  <si>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</si>
  <si>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</si>
  <si>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</si>
  <si>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</si>
  <si>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</si>
  <si>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</si>
  <si>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</si>
  <si>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</si>
  <si>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</si>
  <si>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</si>
  <si>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</si>
  <si>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</si>
  <si>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</si>
  <si>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</si>
  <si>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</si>
  <si>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</si>
  <si>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</si>
  <si>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</si>
  <si>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</si>
  <si>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</si>
  <si>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</si>
  <si>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</si>
  <si>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</si>
  <si>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</si>
  <si>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</si>
  <si>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</si>
  <si>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</si>
  <si>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</si>
  <si>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</si>
  <si>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</si>
  <si>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</si>
  <si>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</si>
  <si>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</si>
  <si>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</si>
  <si>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</si>
  <si>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</si>
  <si>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</si>
  <si>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</si>
  <si>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</si>
  <si>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</si>
  <si>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</si>
  <si>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</si>
  <si>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</si>
  <si>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</si>
  <si>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</si>
  <si>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</si>
  <si>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</si>
  <si>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</si>
  <si>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</si>
  <si>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</si>
  <si>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</si>
  <si>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</si>
  <si>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</si>
  <si>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</si>
  <si>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</si>
  <si>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</si>
  <si>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</si>
  <si>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</si>
  <si>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</si>
  <si>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</si>
  <si>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</si>
  <si>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</si>
  <si>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</si>
  <si>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</si>
  <si>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</si>
  <si>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</si>
  <si>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</si>
  <si>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</si>
  <si>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</si>
  <si>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</si>
  <si>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</si>
  <si>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</si>
  <si>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</si>
  <si>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</si>
  <si>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</si>
  <si>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</si>
  <si>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</si>
  <si>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</si>
  <si>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</si>
  <si>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</si>
  <si>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</si>
  <si>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</si>
  <si>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</si>
  <si>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</si>
  <si>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</si>
  <si>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</si>
  <si>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</si>
  <si>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</si>
  <si>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</si>
  <si>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</si>
  <si>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</si>
  <si>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</si>
  <si>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</si>
  <si>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</si>
  <si>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</si>
  <si>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</si>
  <si>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</si>
  <si>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</si>
  <si>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</si>
  <si>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</si>
  <si>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</si>
  <si>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</si>
  <si>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</si>
  <si>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</si>
  <si>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</si>
  <si>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</si>
  <si>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</si>
  <si>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</si>
  <si>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</si>
  <si>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</si>
  <si>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</si>
  <si>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</si>
  <si>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</si>
  <si>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</si>
  <si>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</si>
  <si>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</si>
  <si>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</si>
  <si>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</si>
  <si>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</si>
  <si>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</si>
  <si>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</si>
  <si>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</si>
  <si>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</si>
  <si>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</si>
  <si>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</si>
  <si>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</si>
  <si>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</si>
  <si>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</si>
  <si>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</si>
  <si>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</si>
  <si>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</si>
  <si>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</si>
  <si>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</si>
  <si>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</si>
  <si>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</si>
  <si>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</si>
  <si>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</si>
  <si>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</si>
  <si>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</si>
  <si>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</si>
  <si>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</si>
  <si>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</si>
  <si>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</si>
  <si>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</si>
  <si>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</si>
  <si>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</si>
  <si>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</si>
  <si>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</si>
  <si>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</si>
  <si>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</si>
  <si>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</si>
  <si>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</si>
  <si>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</si>
  <si>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</si>
  <si>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</si>
  <si>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</si>
  <si>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</si>
  <si>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</si>
  <si>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</si>
  <si>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</si>
  <si>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</si>
  <si>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</si>
  <si>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</si>
  <si>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</si>
  <si>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</si>
  <si>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</si>
  <si>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</si>
  <si>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</si>
  <si>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</si>
  <si>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</si>
  <si>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</si>
  <si>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</si>
  <si>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</si>
  <si>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</si>
  <si>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</si>
  <si>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</si>
  <si>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</si>
  <si>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</si>
  <si>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</si>
  <si>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</si>
  <si>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</si>
  <si>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</si>
  <si>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</si>
  <si>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</si>
  <si>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</si>
  <si>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</si>
  <si>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</si>
  <si>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</si>
  <si>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</si>
  <si>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</si>
  <si>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</si>
  <si>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</si>
  <si>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</si>
  <si>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</si>
  <si>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</si>
  <si>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</si>
  <si>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</si>
  <si>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</si>
  <si>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</si>
  <si>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</si>
  <si>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</si>
  <si>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</si>
  <si>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</si>
  <si>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</si>
  <si>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</si>
  <si>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</si>
  <si>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</si>
  <si>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</si>
  <si>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</si>
  <si>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</si>
  <si>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</si>
  <si>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</si>
  <si>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</si>
  <si>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</si>
  <si>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</si>
  <si>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</si>
  <si>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</si>
  <si>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</si>
  <si>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</si>
  <si>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</si>
  <si>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</si>
  <si>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</si>
  <si>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</si>
  <si>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</si>
  <si>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</si>
  <si>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</si>
  <si>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</si>
  <si>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</si>
  <si>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</si>
  <si>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</si>
  <si>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</si>
  <si>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</si>
  <si>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</si>
  <si>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</si>
  <si>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</si>
  <si>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</si>
  <si>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</si>
  <si>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</si>
  <si>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</si>
  <si>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</si>
  <si>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</si>
  <si>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</si>
  <si>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</si>
  <si>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</si>
  <si>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</si>
  <si>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</si>
  <si>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</si>
  <si>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</si>
  <si>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</si>
  <si>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</si>
  <si>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</si>
  <si>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</si>
  <si>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</si>
  <si>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</si>
  <si>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</si>
  <si>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</si>
  <si>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</si>
  <si>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</si>
  <si>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</si>
  <si>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</si>
  <si>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</si>
  <si>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</si>
  <si>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</si>
  <si>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</si>
  <si>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</si>
  <si>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</si>
  <si>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</si>
  <si>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</si>
  <si>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</si>
  <si>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</si>
  <si>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</si>
  <si>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</si>
  <si>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</si>
  <si>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</si>
  <si>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</si>
  <si>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</si>
  <si>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</si>
  <si>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</si>
  <si>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</si>
  <si>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</si>
  <si>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</si>
  <si>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</si>
  <si>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</si>
  <si>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</si>
  <si>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</si>
  <si>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</si>
  <si>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</si>
  <si>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</si>
  <si>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</si>
  <si>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</si>
  <si>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</si>
  <si>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</si>
  <si>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</si>
  <si>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</si>
  <si>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</si>
  <si>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</si>
  <si>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</si>
  <si>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</si>
  <si>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</si>
  <si>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</si>
  <si>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</si>
  <si>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</si>
  <si>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</si>
  <si>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</si>
  <si>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</si>
  <si>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</si>
  <si>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</si>
  <si>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</si>
  <si>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</si>
  <si>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</si>
  <si>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</si>
  <si>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</si>
  <si>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</si>
  <si>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</si>
  <si>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</si>
  <si>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</si>
  <si>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</si>
  <si>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</si>
  <si>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</si>
  <si>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</si>
  <si>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</si>
  <si>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</si>
  <si>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</si>
  <si>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</si>
  <si>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</si>
  <si>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</si>
  <si>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</si>
  <si>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</si>
  <si>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</si>
  <si>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</si>
  <si>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</si>
  <si>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</si>
  <si>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</si>
  <si>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</si>
  <si>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</si>
  <si>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</si>
  <si>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</si>
  <si>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</si>
  <si>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</si>
  <si>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</si>
  <si>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</si>
  <si>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</si>
  <si>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</si>
  <si>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</si>
  <si>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</si>
  <si>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</si>
  <si>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</si>
  <si>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</si>
  <si>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</si>
  <si>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</si>
  <si>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</si>
  <si>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</si>
  <si>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</si>
  <si>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</si>
  <si>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</si>
  <si>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</si>
  <si>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</si>
  <si>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</si>
  <si>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</si>
  <si>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</si>
  <si>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</si>
  <si>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</si>
  <si>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</si>
  <si>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</si>
  <si>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</si>
  <si>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</si>
  <si>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</si>
  <si>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</si>
  <si>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</si>
  <si>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</si>
  <si>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</si>
  <si>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</si>
  <si>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</si>
  <si>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</si>
  <si>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</si>
  <si>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</si>
  <si>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</si>
  <si>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</si>
  <si>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</si>
  <si>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</si>
  <si>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</si>
  <si>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</si>
  <si>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</si>
  <si>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</si>
  <si>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</si>
  <si>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</si>
  <si>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</si>
  <si>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</si>
  <si>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</si>
  <si>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</si>
  <si>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</si>
  <si>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</si>
  <si>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</si>
  <si>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</si>
  <si>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</si>
  <si>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</si>
  <si>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</si>
  <si>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</si>
  <si>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</si>
  <si>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</si>
  <si>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</si>
  <si>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</si>
  <si>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</si>
  <si>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</si>
  <si>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</si>
  <si>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</si>
  <si>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</si>
  <si>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</si>
  <si>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</si>
  <si>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</si>
  <si>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</si>
  <si>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</si>
  <si>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</si>
  <si>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</si>
  <si>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</si>
  <si>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</si>
  <si>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</si>
  <si>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</si>
  <si>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</si>
  <si>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</si>
  <si>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</si>
  <si>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</si>
  <si>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</si>
  <si>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</si>
  <si>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</si>
  <si>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</si>
  <si>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</si>
  <si>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</si>
  <si>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</si>
  <si>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</si>
  <si>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</si>
  <si>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</si>
  <si>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</si>
  <si>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</si>
  <si>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</si>
  <si>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</si>
  <si>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</si>
  <si>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</si>
  <si>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</si>
  <si>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</si>
  <si>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</si>
  <si>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</si>
  <si>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</si>
  <si>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</si>
  <si>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</si>
  <si>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</si>
  <si>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</si>
  <si>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</si>
  <si>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</si>
  <si>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</si>
  <si>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</si>
  <si>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</si>
  <si>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</si>
  <si>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</si>
  <si>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</si>
  <si>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</si>
  <si>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</si>
  <si>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</si>
  <si>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</si>
  <si>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</si>
  <si>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</si>
  <si>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</si>
  <si>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</si>
  <si>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</si>
  <si>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</si>
  <si>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</si>
  <si>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</si>
  <si>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</si>
  <si>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</si>
  <si>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</si>
  <si>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</si>
  <si>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</si>
  <si>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</si>
  <si>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</si>
  <si>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</si>
  <si>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</si>
  <si>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</si>
  <si>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</si>
  <si>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</si>
  <si>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</si>
  <si>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</si>
  <si>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</si>
  <si>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</si>
  <si>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</si>
  <si>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</si>
  <si>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</si>
  <si>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</si>
  <si>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</si>
  <si>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</si>
  <si>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</si>
  <si>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</si>
  <si>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</si>
  <si>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</si>
  <si>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</si>
  <si>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</si>
  <si>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</si>
  <si>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</si>
  <si>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</si>
  <si>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</si>
  <si>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</si>
  <si>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</si>
  <si>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</si>
  <si>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</si>
  <si>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</si>
  <si>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</si>
  <si>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</si>
  <si>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</si>
  <si>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</si>
  <si>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</si>
  <si>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</si>
  <si>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</si>
  <si>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</si>
  <si>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</si>
  <si>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</si>
  <si>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</si>
  <si>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</si>
  <si>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</si>
  <si>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</si>
  <si>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</si>
  <si>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</si>
  <si>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</si>
  <si>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</si>
  <si>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</si>
  <si>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</si>
  <si>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</si>
  <si>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</si>
  <si>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</si>
  <si>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</si>
  <si>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</si>
  <si>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</si>
  <si>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</si>
  <si>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</si>
  <si>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</si>
  <si>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</si>
  <si>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</si>
  <si>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</si>
  <si>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</si>
  <si>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</si>
  <si>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</si>
  <si>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</si>
  <si>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</si>
  <si>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</si>
  <si>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</si>
  <si>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</si>
  <si>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</si>
  <si>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</si>
  <si>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</si>
  <si>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</si>
  <si>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</si>
  <si>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</si>
  <si>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</si>
  <si>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</si>
  <si>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</si>
  <si>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</si>
  <si>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</si>
  <si>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</si>
  <si>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</si>
  <si>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</si>
  <si>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</si>
  <si>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</si>
  <si>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</si>
  <si>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</si>
  <si>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</si>
  <si>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</si>
  <si>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</si>
  <si>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</si>
  <si>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</si>
  <si>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</si>
  <si>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</si>
  <si>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</si>
  <si>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</si>
  <si>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</si>
  <si>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</si>
  <si>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</si>
  <si>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</si>
  <si>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</si>
  <si>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</si>
  <si>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</si>
  <si>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</si>
  <si>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</si>
  <si>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</si>
  <si>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</si>
  <si>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</si>
  <si>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</si>
  <si>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</si>
  <si>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</si>
  <si>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</si>
  <si>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</si>
  <si>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</si>
  <si>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</si>
  <si>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</si>
  <si>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</si>
  <si>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</si>
  <si>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</si>
  <si>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</si>
  <si>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</si>
  <si>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</si>
  <si>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</si>
  <si>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</si>
  <si>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</si>
  <si>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</si>
  <si>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</si>
  <si>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</si>
  <si>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</si>
  <si>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</si>
  <si>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</si>
  <si>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</si>
  <si>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</si>
  <si>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</si>
  <si>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</si>
  <si>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</si>
  <si>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</si>
  <si>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</si>
  <si>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</si>
  <si>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</si>
  <si>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</si>
  <si>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</si>
  <si>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</si>
  <si>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</si>
  <si>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</si>
  <si>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</si>
  <si>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</si>
  <si>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</si>
  <si>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</si>
  <si>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</si>
  <si>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</si>
  <si>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</si>
  <si>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</si>
  <si>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</si>
  <si>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</si>
  <si>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</si>
  <si>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</si>
  <si>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</si>
  <si>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</si>
  <si>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</si>
  <si>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</si>
  <si>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</si>
  <si>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</si>
  <si>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</si>
  <si>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</si>
  <si>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</si>
  <si>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</si>
  <si>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</si>
  <si>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</si>
  <si>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</si>
  <si>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</si>
  <si>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</si>
  <si>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</si>
  <si>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</si>
  <si>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</si>
  <si>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</si>
  <si>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</si>
  <si>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</si>
  <si>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</si>
  <si>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</si>
  <si>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</si>
  <si>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</si>
  <si>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</si>
  <si>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</si>
  <si>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</si>
  <si>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</si>
  <si>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</si>
  <si>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</si>
  <si>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</si>
  <si>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</si>
  <si>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</si>
  <si>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</si>
  <si>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</si>
  <si>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</si>
  <si>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</si>
  <si>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</si>
  <si>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</si>
  <si>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</si>
  <si>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</si>
  <si>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</si>
  <si>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</si>
  <si>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</si>
  <si>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</si>
  <si>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</si>
  <si>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</si>
  <si>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</si>
  <si>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</si>
  <si>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</si>
  <si>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</si>
  <si>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</si>
  <si>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</si>
  <si>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</si>
  <si>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</si>
  <si>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</si>
  <si>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</si>
  <si>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</si>
  <si>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</si>
  <si>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</si>
  <si>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</si>
  <si>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</si>
  <si>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</si>
  <si>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</si>
  <si>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</si>
  <si>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</si>
  <si>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</si>
  <si>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</si>
  <si>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</si>
  <si>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</si>
  <si>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</si>
  <si>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</si>
  <si>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</si>
  <si>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</si>
  <si>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</si>
  <si>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</si>
  <si>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</si>
  <si>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</si>
  <si>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</si>
  <si>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</si>
  <si>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</si>
  <si>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</si>
  <si>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</si>
  <si>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</si>
  <si>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</si>
  <si>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</si>
  <si>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</si>
  <si>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</si>
  <si>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</si>
  <si>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</si>
  <si>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</si>
  <si>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</si>
  <si>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</si>
  <si>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</si>
  <si>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</si>
  <si>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</si>
  <si>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</si>
  <si>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</si>
  <si>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</si>
  <si>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</si>
  <si>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</si>
  <si>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</si>
  <si>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</si>
  <si>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</si>
  <si>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</si>
  <si>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</si>
  <si>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</si>
  <si>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</si>
  <si>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</si>
  <si>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</si>
  <si>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</si>
  <si>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</si>
  <si>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</si>
  <si>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</si>
  <si>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</si>
  <si>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</si>
  <si>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</si>
  <si>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</si>
  <si>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</si>
  <si>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</si>
  <si>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</si>
  <si>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</si>
  <si>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</si>
  <si>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</si>
  <si>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</si>
  <si>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</si>
  <si>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</si>
  <si>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</si>
  <si>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</si>
  <si>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</si>
  <si>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</si>
  <si>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</si>
  <si>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</si>
  <si>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</si>
  <si>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</si>
  <si>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</si>
  <si>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</si>
  <si>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</si>
  <si>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</si>
  <si>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</si>
  <si>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</si>
  <si>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</si>
  <si>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</si>
  <si>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</si>
  <si>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</si>
  <si>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</si>
  <si>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</si>
  <si>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</si>
  <si>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</si>
  <si>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</si>
  <si>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</si>
  <si>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</si>
  <si>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</si>
  <si>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</si>
  <si>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</si>
  <si>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</si>
  <si>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</si>
  <si>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</si>
  <si>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</si>
  <si>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</si>
  <si>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</si>
  <si>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</si>
  <si>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</si>
  <si>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</si>
  <si>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</si>
  <si>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</si>
  <si>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</si>
  <si>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</si>
  <si>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</si>
  <si>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</si>
  <si>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</si>
  <si>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</si>
  <si>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</si>
  <si>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</si>
  <si>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</si>
  <si>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</si>
  <si>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</si>
  <si>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</si>
  <si>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</si>
  <si>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</si>
  <si>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</si>
  <si>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</si>
  <si>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</si>
  <si>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</si>
  <si>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</si>
  <si>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</si>
  <si>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</si>
  <si>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</si>
  <si>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</si>
  <si>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</si>
  <si>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</si>
  <si>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</si>
  <si>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</si>
  <si>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</si>
  <si>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</si>
  <si>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</si>
  <si>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</si>
  <si>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</si>
  <si>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</si>
  <si>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</si>
  <si>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</si>
  <si>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</si>
  <si>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</si>
  <si>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</si>
  <si>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</si>
  <si>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</si>
  <si>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</si>
  <si>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</si>
  <si>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</si>
  <si>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</si>
  <si>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</si>
  <si>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</si>
  <si>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</si>
  <si>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</si>
  <si>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</si>
  <si>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</si>
  <si>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</si>
  <si>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</si>
  <si>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</si>
  <si>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</si>
  <si>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</si>
  <si>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</si>
  <si>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</si>
  <si>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</si>
  <si>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</si>
  <si>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</si>
  <si>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</si>
  <si>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</si>
  <si>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</si>
  <si>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</si>
  <si>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</si>
  <si>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</si>
  <si>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</si>
  <si>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</si>
  <si>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</si>
  <si>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</si>
  <si>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</si>
  <si>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</si>
  <si>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</si>
  <si>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</si>
  <si>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</si>
  <si>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</si>
  <si>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</si>
  <si>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</si>
  <si>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</si>
  <si>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</si>
  <si>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</si>
  <si>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</si>
  <si>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</si>
  <si>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</si>
  <si>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</si>
  <si>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</si>
  <si>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</si>
  <si>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</si>
  <si>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</si>
  <si>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</si>
  <si>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</si>
  <si>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</si>
  <si>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</si>
  <si>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</si>
  <si>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</si>
  <si>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</si>
  <si>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</si>
  <si>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</si>
  <si>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</si>
  <si>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</si>
  <si>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</si>
  <si>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</si>
  <si>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</si>
  <si>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</si>
  <si>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</si>
  <si>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</si>
  <si>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</si>
  <si>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</si>
  <si>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</si>
  <si>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</si>
  <si>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</si>
  <si>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</si>
  <si>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</si>
  <si>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</si>
  <si>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</si>
  <si>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</si>
  <si>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</si>
  <si>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</si>
  <si>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</si>
  <si>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</si>
  <si>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</si>
  <si>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</si>
  <si>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</si>
  <si>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</si>
  <si>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</si>
  <si>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</si>
  <si>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</si>
  <si>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</si>
  <si>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</si>
  <si>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</si>
  <si>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</si>
  <si>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</si>
  <si>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</si>
  <si>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</si>
  <si>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</si>
  <si>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</si>
  <si>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</si>
  <si>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</si>
  <si>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</si>
  <si>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</si>
  <si>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</si>
  <si>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</si>
  <si>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</si>
  <si>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</si>
  <si>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</si>
  <si>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</si>
  <si>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</si>
  <si>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</si>
  <si>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</si>
  <si>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</si>
  <si>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</si>
  <si>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</si>
  <si>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</si>
  <si>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</si>
  <si>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</si>
  <si>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</si>
  <si>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</si>
  <si>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</si>
  <si>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</si>
  <si>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</si>
  <si>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</si>
  <si>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</si>
  <si>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</si>
  <si>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</si>
  <si>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</si>
  <si>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</si>
  <si>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</si>
  <si>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</si>
  <si>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</si>
  <si>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</si>
  <si>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</si>
  <si>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</si>
  <si>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</si>
  <si>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</si>
  <si>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</si>
  <si>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</si>
  <si>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</si>
  <si>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</si>
  <si>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</si>
  <si>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</si>
  <si>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</si>
  <si>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</si>
  <si>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</si>
  <si>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</si>
  <si>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</si>
  <si>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</si>
  <si>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</si>
  <si>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</si>
  <si>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</si>
  <si>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</si>
  <si>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</si>
  <si>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</si>
  <si>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</si>
  <si>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</si>
  <si>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</si>
  <si>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</si>
  <si>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</si>
  <si>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</si>
  <si>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</si>
  <si>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</si>
  <si>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</si>
  <si>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</si>
  <si>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</si>
  <si>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</si>
  <si>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</si>
  <si>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</si>
  <si>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</si>
  <si>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</si>
  <si>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</si>
  <si>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</si>
  <si>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</si>
  <si>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</si>
  <si>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</si>
  <si>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</si>
  <si>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</si>
  <si>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</si>
  <si>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</si>
  <si>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</si>
  <si>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</si>
  <si>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</si>
  <si>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</si>
  <si>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</si>
  <si>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</si>
  <si>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</si>
  <si>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</si>
  <si>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</si>
  <si>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</si>
  <si>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</si>
  <si>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</si>
  <si>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</si>
  <si>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</si>
  <si>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</si>
  <si>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</si>
  <si>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</si>
  <si>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</si>
  <si>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</si>
  <si>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</si>
  <si>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</si>
  <si>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</si>
  <si>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</si>
  <si>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</si>
  <si>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</si>
  <si>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</si>
  <si>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</si>
  <si>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</si>
  <si>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</si>
  <si>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</si>
  <si>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</si>
  <si>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</si>
  <si>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</si>
  <si>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</si>
  <si>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</si>
  <si>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</si>
  <si>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</si>
  <si>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</si>
  <si>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</si>
  <si>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</si>
  <si>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</si>
  <si>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</si>
  <si>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</si>
  <si>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</si>
  <si>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</si>
  <si>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</si>
  <si>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</si>
  <si>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</si>
  <si>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</si>
  <si>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</si>
  <si>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</si>
  <si>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</si>
  <si>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</si>
  <si>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</si>
  <si>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</si>
  <si>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</si>
  <si>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</si>
  <si>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</si>
  <si>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</si>
  <si>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</si>
  <si>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</si>
  <si>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</si>
  <si>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</si>
  <si>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</si>
  <si>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</si>
  <si>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</si>
  <si>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</si>
  <si>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</si>
  <si>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</si>
  <si>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</si>
  <si>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</si>
  <si>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</si>
  <si>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</si>
  <si>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</si>
  <si>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</si>
  <si>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</si>
  <si>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</si>
  <si>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</si>
  <si>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</si>
  <si>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</si>
  <si>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</si>
  <si>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</si>
  <si>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</si>
  <si>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</si>
  <si>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</si>
  <si>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</si>
  <si>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</si>
  <si>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</si>
  <si>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</si>
  <si>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</si>
  <si>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</si>
  <si>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</si>
  <si>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</si>
  <si>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</si>
  <si>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</si>
  <si>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</si>
  <si>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</si>
  <si>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</si>
  <si>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</si>
  <si>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</si>
  <si>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</si>
  <si>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</si>
  <si>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</si>
  <si>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</si>
  <si>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</si>
  <si>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</si>
  <si>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</si>
  <si>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</si>
  <si>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</si>
  <si>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</si>
  <si>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</si>
  <si>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</si>
  <si>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</si>
  <si>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</si>
  <si>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</si>
  <si>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</si>
  <si>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</si>
  <si>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</si>
  <si>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</si>
  <si>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</si>
  <si>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</si>
  <si>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</si>
  <si>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</si>
  <si>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</si>
  <si>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</si>
  <si>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</si>
  <si>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</si>
  <si>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</si>
  <si>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</si>
  <si>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</si>
  <si>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</si>
  <si>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</si>
  <si>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</si>
  <si>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</si>
  <si>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</si>
  <si>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</si>
  <si>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</si>
  <si>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</si>
  <si>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</si>
  <si>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</si>
  <si>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</si>
  <si>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</si>
  <si>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</si>
  <si>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</si>
  <si>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</si>
  <si>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</si>
  <si>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</si>
  <si>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</si>
  <si>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</si>
  <si>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</si>
  <si>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</si>
  <si>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</si>
  <si>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</si>
  <si>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</si>
  <si>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</si>
  <si>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</si>
  <si>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</si>
  <si>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</si>
  <si>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</si>
  <si>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</si>
  <si>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</si>
  <si>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</si>
  <si>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</si>
  <si>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</si>
  <si>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</si>
  <si>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</si>
  <si>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</si>
  <si>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</si>
  <si>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</si>
  <si>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</si>
  <si>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</si>
  <si>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</si>
  <si>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</si>
  <si>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</si>
  <si>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</si>
  <si>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</si>
  <si>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</si>
  <si>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</si>
  <si>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</si>
  <si>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</si>
  <si>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</si>
  <si>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</si>
  <si>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</si>
  <si>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</si>
  <si>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</si>
  <si>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</si>
  <si>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</si>
  <si>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</si>
  <si>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</si>
  <si>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</si>
  <si>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</si>
  <si>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</si>
  <si>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</si>
  <si>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</si>
  <si>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</si>
  <si>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</si>
  <si>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</si>
  <si>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</si>
  <si>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</si>
  <si>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</si>
  <si>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</si>
  <si>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</si>
  <si>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</si>
  <si>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</si>
  <si>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</si>
  <si>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</si>
  <si>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</si>
  <si>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</si>
  <si>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</si>
  <si>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</si>
  <si>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</si>
  <si>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</si>
  <si>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</si>
  <si>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</si>
  <si>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</si>
  <si>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</si>
  <si>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</si>
  <si>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</si>
  <si>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</si>
  <si>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</si>
  <si>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</si>
  <si>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</si>
  <si>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</si>
  <si>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</si>
  <si>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</si>
  <si>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</si>
  <si>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</si>
  <si>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</si>
  <si>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</si>
  <si>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</si>
  <si>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</si>
  <si>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</si>
  <si>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</si>
  <si>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</si>
  <si>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</si>
  <si>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</si>
  <si>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</si>
  <si>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</si>
  <si>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</si>
  <si>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</si>
  <si>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</si>
  <si>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</si>
  <si>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</si>
  <si>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</si>
  <si>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</si>
  <si>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</si>
  <si>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</si>
  <si>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</si>
  <si>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</si>
  <si>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</si>
  <si>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</si>
  <si>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</si>
  <si>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</si>
  <si>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</si>
  <si>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</si>
  <si>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</si>
  <si>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</si>
  <si>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</si>
  <si>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</si>
  <si>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</si>
  <si>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</si>
  <si>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</si>
  <si>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</si>
  <si>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</si>
  <si>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</si>
  <si>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</si>
  <si>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</si>
  <si>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</si>
  <si>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</si>
  <si>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</si>
  <si>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</si>
  <si>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</si>
  <si>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</si>
  <si>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</si>
  <si>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</si>
  <si>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</si>
  <si>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</si>
  <si>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</si>
  <si>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</si>
  <si>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</si>
  <si>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</si>
  <si>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</si>
  <si>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</si>
  <si>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</si>
  <si>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</si>
  <si>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</si>
  <si>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</si>
  <si>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</si>
  <si>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</si>
  <si>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</si>
  <si>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</si>
  <si>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</si>
  <si>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</si>
  <si>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</si>
  <si>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</si>
  <si>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</si>
  <si>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</si>
  <si>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</si>
  <si>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</si>
  <si>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</si>
  <si>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</si>
  <si>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</si>
  <si>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</si>
  <si>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</si>
  <si>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</si>
  <si>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</si>
  <si>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</si>
  <si>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</si>
  <si>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</si>
  <si>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</si>
  <si>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</si>
  <si>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</si>
  <si>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</si>
  <si>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</si>
  <si>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</si>
  <si>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</si>
  <si>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</si>
  <si>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</si>
  <si>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</si>
  <si>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</si>
  <si>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</si>
  <si>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</si>
  <si>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</si>
  <si>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</si>
  <si>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</si>
  <si>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</si>
  <si>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</si>
  <si>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</si>
  <si>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</si>
  <si>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</si>
  <si>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</si>
  <si>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</si>
  <si>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</si>
  <si>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</si>
  <si>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</si>
  <si>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</si>
  <si>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</si>
  <si>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</si>
  <si>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</si>
  <si>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</si>
  <si>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</si>
  <si>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</si>
  <si>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</si>
  <si>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</si>
  <si>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</si>
  <si>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</si>
  <si>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</si>
  <si>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</si>
  <si>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</si>
  <si>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</si>
  <si>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</si>
  <si>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</si>
  <si>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</si>
  <si>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</si>
  <si>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</si>
  <si>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</si>
  <si>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</si>
  <si>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</si>
  <si>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</si>
  <si>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</si>
  <si>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</si>
  <si>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</si>
  <si>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</si>
  <si>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</si>
  <si>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</si>
  <si>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</si>
  <si>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</si>
  <si>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</si>
  <si>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</si>
  <si>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</si>
  <si>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</si>
  <si>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</si>
  <si>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</si>
  <si>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</si>
  <si>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</si>
  <si>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</si>
  <si>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</si>
  <si>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</si>
  <si>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</si>
  <si>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</si>
  <si>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</si>
  <si>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</si>
  <si>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</si>
  <si>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</si>
  <si>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</si>
  <si>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</si>
  <si>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</si>
  <si>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</si>
  <si>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</si>
  <si>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</si>
  <si>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</si>
  <si>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</si>
  <si>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</si>
  <si>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</si>
  <si>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</si>
  <si>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</si>
  <si>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</si>
  <si>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</si>
  <si>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</si>
  <si>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</si>
  <si>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</si>
  <si>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</si>
  <si>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</si>
  <si>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</si>
  <si>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</si>
  <si>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</si>
  <si>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</si>
  <si>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</si>
  <si>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</si>
  <si>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</si>
  <si>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</si>
  <si>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</si>
  <si>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</si>
  <si>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</si>
  <si>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</si>
  <si>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</si>
  <si>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</si>
  <si>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</si>
  <si>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</si>
  <si>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</si>
  <si>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</si>
  <si>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</si>
  <si>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</si>
  <si>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</si>
  <si>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</si>
  <si>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</si>
  <si>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</si>
  <si>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</si>
  <si>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</si>
  <si>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</si>
  <si>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</si>
  <si>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</si>
  <si>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</si>
  <si>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</si>
  <si>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</si>
  <si>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</si>
  <si>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</si>
  <si>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</si>
  <si>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</si>
  <si>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</si>
  <si>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</si>
  <si>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</si>
  <si>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</si>
  <si>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</si>
  <si>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</si>
  <si>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</si>
  <si>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</si>
  <si>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</si>
  <si>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</si>
  <si>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</si>
  <si>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</si>
  <si>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</si>
  <si>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</si>
  <si>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</si>
  <si>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</si>
  <si>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</si>
  <si>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</si>
  <si>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</si>
  <si>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</si>
  <si>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</si>
  <si>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</si>
  <si>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</si>
  <si>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</si>
  <si>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</si>
  <si>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</si>
  <si>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</si>
  <si>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</si>
  <si>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</si>
  <si>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</si>
  <si>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</si>
  <si>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</si>
  <si>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</si>
  <si>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</si>
  <si>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</si>
  <si>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</si>
  <si>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</si>
  <si>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</si>
  <si>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</si>
  <si>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</si>
  <si>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</si>
  <si>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</si>
  <si>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</si>
  <si>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</si>
  <si>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</si>
  <si>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</si>
  <si>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</si>
  <si>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</si>
  <si>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</si>
  <si>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</si>
  <si>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</si>
  <si>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</si>
  <si>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</si>
  <si>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</si>
  <si>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</si>
  <si>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</si>
  <si>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</si>
  <si>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</si>
  <si>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</si>
  <si>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</si>
  <si>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</si>
  <si>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</si>
  <si>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</si>
  <si>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</si>
  <si>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</si>
  <si>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</si>
  <si>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</si>
  <si>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</si>
  <si>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</si>
  <si>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</si>
  <si>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</si>
  <si>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</si>
  <si>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</si>
  <si>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</si>
  <si>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</si>
  <si>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</si>
  <si>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</si>
  <si>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</si>
  <si>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</si>
  <si>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</si>
  <si>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</si>
  <si>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</si>
  <si>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</si>
  <si>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</si>
  <si>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</si>
  <si>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</si>
  <si>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</si>
  <si>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</si>
  <si>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</si>
  <si>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</si>
  <si>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</si>
  <si>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</si>
  <si>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</si>
  <si>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</si>
  <si>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</si>
  <si>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</si>
  <si>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</si>
  <si>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</si>
  <si>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</si>
  <si>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</si>
  <si>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</si>
  <si>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</si>
  <si>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</si>
  <si>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</si>
  <si>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</si>
  <si>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</si>
  <si>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</si>
  <si>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</si>
  <si>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</si>
  <si>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</si>
  <si>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</si>
  <si>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</si>
  <si>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</si>
  <si>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</si>
  <si>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</si>
  <si>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</si>
  <si>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</si>
  <si>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</si>
  <si>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</si>
  <si>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</si>
  <si>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</si>
  <si>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</si>
  <si>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</si>
  <si>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</si>
  <si>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</si>
  <si>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</si>
  <si>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</si>
  <si>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</si>
  <si>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</si>
  <si>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</si>
  <si>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</si>
  <si>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</si>
  <si>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</si>
  <si>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</si>
  <si>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</si>
  <si>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</si>
  <si>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</si>
  <si>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</si>
  <si>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</si>
  <si>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</si>
  <si>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</si>
  <si>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</si>
  <si>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</si>
  <si>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</si>
  <si>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</si>
  <si>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</si>
  <si>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</si>
  <si>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</si>
  <si>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</si>
  <si>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</si>
  <si>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</si>
  <si>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</si>
  <si>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</si>
  <si>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</si>
  <si>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</si>
  <si>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</si>
  <si>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</si>
  <si>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</si>
  <si>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</si>
  <si>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</si>
  <si>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</si>
  <si>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</si>
  <si>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</si>
  <si>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</si>
  <si>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</si>
  <si>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</si>
  <si>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</si>
  <si>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</si>
  <si>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</si>
  <si>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</si>
  <si>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</si>
  <si>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</si>
  <si>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</si>
  <si>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</si>
  <si>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</si>
  <si>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</si>
  <si>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</si>
  <si>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</si>
  <si>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</si>
  <si>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</si>
  <si>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</si>
  <si>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</si>
  <si>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</si>
  <si>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</si>
  <si>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</si>
  <si>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</si>
  <si>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</si>
  <si>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</si>
  <si>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</si>
  <si>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</si>
  <si>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</si>
  <si>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</si>
  <si>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</si>
  <si>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</si>
  <si>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</si>
  <si>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</si>
  <si>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</si>
  <si>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</si>
  <si>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</si>
  <si>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</si>
  <si>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</si>
  <si>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</si>
  <si>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</si>
  <si>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</si>
  <si>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</si>
  <si>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</si>
  <si>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</si>
  <si>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</si>
  <si>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</si>
  <si>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</si>
  <si>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</si>
  <si>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</si>
  <si>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</si>
  <si>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</si>
  <si>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</si>
  <si>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</si>
  <si>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</si>
  <si>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</si>
  <si>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</si>
  <si>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</si>
  <si>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</si>
  <si>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</si>
  <si>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</si>
  <si>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</si>
  <si>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</si>
  <si>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</si>
  <si>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</si>
  <si>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</si>
  <si>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</si>
  <si>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</si>
  <si>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</si>
  <si>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</si>
  <si>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</si>
  <si>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</si>
  <si>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</si>
  <si>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</si>
  <si>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</si>
  <si>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</si>
  <si>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</si>
  <si>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</si>
  <si>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</si>
  <si>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</si>
  <si>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</si>
  <si>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</si>
  <si>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</si>
  <si>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</si>
  <si>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</si>
  <si>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</si>
  <si>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</si>
  <si>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</si>
  <si>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</si>
  <si>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</si>
  <si>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</si>
  <si>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</si>
  <si>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</si>
  <si>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</si>
  <si>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</si>
  <si>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</si>
  <si>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</si>
  <si>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</si>
  <si>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</si>
  <si>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</si>
  <si>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</si>
  <si>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</si>
  <si>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</si>
  <si>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</si>
  <si>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</si>
  <si>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</si>
  <si>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</si>
  <si>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</si>
  <si>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</si>
  <si>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</si>
  <si>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</si>
  <si>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</si>
  <si>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</si>
  <si>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</si>
  <si>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</si>
  <si>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</si>
  <si>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</si>
  <si>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</si>
  <si>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</si>
  <si>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</si>
  <si>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</si>
  <si>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</si>
  <si>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</si>
  <si>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</si>
  <si>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</si>
  <si>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</si>
  <si>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</si>
  <si>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</si>
  <si>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</si>
  <si>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</si>
  <si>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</si>
  <si>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</si>
  <si>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</si>
  <si>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</si>
  <si>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</si>
  <si>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</si>
  <si>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</si>
  <si>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</si>
  <si>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</si>
  <si>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</si>
  <si>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</si>
  <si>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</si>
  <si>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</si>
  <si>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</si>
  <si>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</si>
  <si>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</si>
  <si>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</si>
  <si>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</si>
  <si>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</si>
  <si>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</si>
  <si>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</si>
  <si>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</si>
  <si>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</si>
  <si>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</si>
  <si>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</si>
  <si>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</si>
  <si>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</si>
  <si>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</si>
  <si>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</si>
  <si>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</si>
  <si>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</si>
  <si>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</si>
  <si>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</si>
  <si>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</si>
  <si>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</si>
  <si>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</si>
  <si>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</si>
  <si>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</si>
  <si>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</si>
  <si>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</si>
  <si>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</si>
  <si>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</si>
  <si>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</si>
  <si>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</si>
  <si>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</si>
  <si>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</si>
  <si>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</si>
  <si>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</si>
  <si>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</si>
  <si>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</si>
  <si>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</si>
  <si>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</si>
  <si>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</si>
  <si>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</si>
  <si>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</si>
  <si>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</si>
  <si>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</si>
  <si>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</si>
  <si>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</si>
  <si>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</si>
  <si>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</si>
  <si>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</si>
  <si>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</si>
  <si>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</si>
  <si>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</si>
  <si>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</si>
  <si>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</si>
  <si>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</si>
  <si>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</si>
  <si>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</si>
  <si>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</si>
  <si>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</si>
  <si>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</si>
  <si>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</si>
  <si>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</si>
  <si>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</si>
  <si>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</si>
  <si>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</si>
  <si>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</si>
  <si>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</si>
  <si>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</si>
  <si>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</si>
  <si>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</si>
  <si>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</si>
  <si>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</si>
  <si>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</si>
  <si>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</si>
  <si>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</si>
  <si>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</si>
  <si>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</si>
  <si>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</si>
  <si>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</si>
  <si>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</si>
  <si>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</si>
  <si>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</si>
  <si>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</si>
  <si>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</si>
  <si>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</si>
  <si>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</si>
  <si>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</si>
  <si>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</si>
  <si>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</si>
  <si>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</si>
  <si>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</si>
  <si>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</si>
  <si>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</si>
  <si>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</si>
  <si>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</si>
  <si>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</si>
  <si>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</si>
  <si>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</si>
  <si>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</si>
  <si>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</si>
  <si>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</si>
  <si>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</si>
  <si>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</si>
  <si>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</si>
  <si>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</si>
  <si>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</si>
  <si>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</si>
  <si>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</si>
  <si>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</si>
  <si>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</si>
  <si>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</si>
  <si>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</si>
  <si>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</si>
  <si>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</si>
  <si>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</si>
  <si>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</si>
  <si>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</si>
  <si>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</si>
  <si>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</si>
  <si>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</si>
  <si>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</si>
  <si>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</si>
  <si>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</si>
  <si>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</si>
  <si>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</si>
  <si>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</si>
  <si>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</si>
  <si>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</si>
  <si>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</si>
  <si>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</si>
  <si>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</si>
  <si>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</si>
  <si>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</si>
  <si>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</si>
  <si>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</si>
  <si>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</si>
  <si>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</si>
  <si>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</si>
  <si>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</si>
  <si>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</si>
  <si>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</si>
  <si>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</si>
  <si>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</si>
  <si>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</si>
  <si>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</si>
  <si>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</si>
  <si>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</si>
  <si>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</si>
  <si>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</si>
  <si>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</si>
  <si>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</si>
  <si>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</si>
  <si>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</si>
  <si>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</si>
  <si>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</si>
  <si>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</si>
  <si>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</si>
  <si>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</si>
  <si>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</si>
  <si>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</si>
  <si>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</si>
  <si>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</si>
  <si>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</si>
  <si>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</si>
  <si>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</si>
  <si>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</si>
  <si>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</si>
  <si>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</si>
  <si>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</si>
  <si>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</si>
  <si>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</si>
  <si>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</si>
  <si>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</si>
  <si>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</si>
  <si>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</si>
  <si>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</si>
  <si>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</si>
  <si>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</si>
  <si>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</si>
  <si>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</si>
  <si>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</si>
  <si>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</si>
  <si>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</si>
  <si>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</si>
  <si>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</si>
  <si>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</si>
  <si>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</si>
  <si>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</si>
  <si>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</si>
  <si>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</si>
  <si>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</si>
  <si>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</si>
  <si>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</si>
  <si>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</si>
  <si>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</si>
  <si>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</si>
  <si>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</si>
  <si>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</si>
  <si>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</si>
  <si>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</si>
  <si>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</si>
  <si>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</si>
  <si>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</si>
  <si>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</si>
  <si>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</si>
  <si>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</si>
  <si>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</si>
  <si>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</si>
  <si>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</si>
  <si>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</si>
  <si>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</si>
  <si>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</si>
  <si>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</si>
  <si>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</si>
  <si>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</si>
  <si>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</si>
  <si>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</si>
  <si>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</si>
  <si>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</si>
  <si>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</si>
  <si>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</si>
  <si>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</si>
  <si>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</si>
  <si>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</si>
  <si>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</si>
  <si>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</si>
  <si>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</si>
  <si>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</si>
  <si>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</si>
  <si>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</si>
  <si>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</si>
  <si>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</si>
  <si>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</si>
  <si>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</si>
  <si>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</si>
  <si>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</si>
  <si>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</si>
  <si>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</si>
  <si>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</si>
  <si>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</si>
  <si>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</si>
  <si>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</si>
  <si>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</si>
  <si>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</si>
  <si>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</si>
  <si>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</si>
  <si>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</si>
  <si>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</si>
  <si>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</si>
  <si>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</si>
  <si>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</si>
  <si>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</si>
  <si>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</si>
  <si>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</si>
  <si>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</si>
  <si>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</si>
  <si>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</si>
  <si>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</si>
  <si>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</si>
  <si>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</si>
  <si>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</si>
  <si>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</si>
  <si>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</si>
  <si>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</si>
  <si>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</si>
  <si>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</si>
  <si>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</si>
  <si>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</si>
  <si>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</si>
  <si>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</si>
  <si>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</si>
  <si>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</si>
  <si>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</si>
  <si>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</si>
  <si>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</si>
  <si>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</si>
  <si>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</si>
  <si>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</si>
  <si>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</si>
  <si>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</si>
  <si>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</si>
  <si>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</si>
  <si>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</si>
  <si>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</si>
  <si>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</si>
  <si>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</si>
  <si>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</si>
  <si>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</si>
  <si>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</si>
  <si>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</si>
  <si>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</si>
  <si>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</si>
  <si>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</si>
  <si>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</si>
  <si>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</si>
  <si>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</si>
  <si>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</si>
  <si>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</si>
  <si>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</si>
  <si>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</si>
  <si>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</si>
  <si>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</si>
  <si>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</si>
  <si>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</si>
  <si>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</si>
  <si>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</si>
  <si>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</si>
  <si>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</si>
  <si>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</si>
  <si>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</si>
  <si>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</si>
  <si>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</si>
  <si>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</si>
  <si>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</si>
  <si>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</si>
  <si>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</si>
  <si>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</si>
  <si>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</si>
  <si>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</si>
  <si>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</si>
  <si>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</si>
  <si>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</si>
  <si>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</si>
  <si>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</si>
  <si>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</si>
  <si>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</si>
  <si>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</si>
  <si>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</si>
  <si>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</si>
  <si>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</si>
  <si>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</si>
  <si>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</si>
  <si>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</si>
  <si>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</si>
  <si>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</si>
  <si>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</si>
  <si>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</si>
  <si>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</si>
  <si>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</si>
  <si>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</si>
  <si>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</si>
  <si>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</si>
  <si>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</si>
  <si>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</si>
  <si>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</si>
  <si>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</si>
  <si>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</si>
  <si>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</si>
  <si>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</si>
  <si>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</si>
  <si>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</si>
  <si>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</si>
  <si>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</si>
  <si>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</si>
  <si>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</si>
  <si>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</si>
  <si>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</si>
  <si>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</si>
  <si>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</si>
  <si>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</si>
  <si>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</si>
  <si>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</si>
  <si>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</si>
  <si>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</si>
  <si>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</si>
  <si>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</si>
  <si>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</si>
  <si>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</si>
  <si>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</si>
  <si>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</si>
  <si>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</si>
  <si>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</si>
  <si>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</si>
  <si>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</si>
  <si>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</si>
  <si>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</si>
  <si>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</si>
  <si>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</si>
  <si>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</si>
  <si>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</si>
  <si>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</si>
  <si>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</si>
  <si>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</si>
  <si>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</si>
  <si>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</si>
  <si>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</si>
  <si>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</si>
  <si>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</si>
  <si>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</si>
  <si>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</si>
  <si>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</si>
  <si>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</si>
  <si>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</si>
  <si>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</si>
  <si>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</si>
  <si>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</si>
  <si>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</si>
  <si>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</si>
  <si>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</si>
  <si>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</si>
  <si>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</si>
  <si>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</si>
  <si>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</si>
  <si>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</si>
  <si>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</si>
  <si>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</si>
  <si>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</si>
  <si>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</si>
  <si>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</si>
  <si>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</si>
  <si>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</si>
  <si>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</si>
  <si>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</si>
  <si>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</si>
  <si>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</si>
  <si>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</si>
  <si>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</si>
  <si>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</si>
  <si>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</si>
  <si>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</si>
  <si>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</si>
  <si>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</si>
  <si>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</si>
  <si>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</si>
  <si>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</si>
  <si>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</si>
  <si>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</si>
  <si>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</si>
  <si>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</si>
  <si>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</si>
  <si>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</si>
  <si>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</si>
  <si>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</si>
  <si>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</si>
  <si>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</si>
  <si>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</si>
  <si>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</si>
  <si>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</si>
  <si>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</si>
  <si>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</si>
  <si>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</si>
  <si>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</si>
  <si>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</si>
  <si>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</si>
  <si>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</si>
  <si>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</si>
  <si>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</si>
  <si>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</si>
  <si>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</si>
  <si>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</si>
  <si>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</si>
  <si>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</si>
  <si>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</si>
  <si>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</si>
  <si>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</si>
  <si>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</si>
  <si>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</si>
  <si>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</si>
  <si>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</si>
  <si>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</si>
  <si>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</si>
  <si>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</si>
  <si>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</si>
  <si>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</si>
  <si>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</si>
  <si>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</si>
  <si>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</si>
  <si>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</si>
  <si>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</si>
  <si>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</si>
  <si>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</si>
  <si>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</si>
  <si>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</si>
  <si>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</si>
  <si>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</si>
  <si>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</si>
  <si>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</si>
  <si>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</si>
  <si>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</si>
  <si>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</si>
  <si>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</si>
  <si>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</si>
  <si>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</si>
  <si>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</si>
  <si>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</si>
  <si>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</si>
  <si>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</si>
  <si>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</si>
  <si>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</si>
  <si>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</si>
  <si>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</si>
  <si>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</si>
  <si>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</si>
  <si>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</si>
  <si>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</si>
  <si>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</si>
  <si>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</si>
  <si>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</si>
  <si>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</si>
  <si>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</si>
  <si>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</si>
  <si>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</si>
  <si>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</si>
  <si>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</si>
  <si>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</si>
  <si>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</si>
  <si>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</si>
  <si>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</si>
  <si>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</si>
  <si>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</si>
  <si>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</si>
  <si>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</si>
  <si>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</si>
  <si>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</si>
  <si>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</si>
  <si>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</si>
  <si>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</si>
  <si>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</si>
  <si>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</si>
  <si>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</si>
  <si>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</si>
  <si>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</si>
  <si>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</si>
  <si>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</si>
  <si>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</si>
  <si>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</si>
  <si>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</si>
  <si>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</si>
  <si>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</si>
  <si>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</si>
  <si>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</si>
  <si>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</si>
  <si>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</si>
  <si>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</si>
  <si>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</si>
  <si>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</si>
  <si>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</si>
  <si>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</si>
  <si>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</si>
  <si>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</si>
  <si>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</si>
  <si>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</si>
  <si>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</si>
  <si>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</si>
  <si>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</si>
  <si>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</si>
  <si>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</si>
  <si>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</si>
  <si>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</si>
  <si>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</si>
  <si>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</si>
  <si>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</si>
  <si>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</si>
  <si>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</si>
  <si>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</si>
  <si>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</si>
  <si>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</si>
  <si>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</si>
  <si>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</si>
  <si>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</si>
  <si>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</si>
  <si>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</si>
  <si>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</si>
  <si>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</si>
  <si>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</si>
  <si>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</si>
  <si>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</si>
  <si>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</si>
  <si>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</si>
  <si>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</si>
  <si>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</si>
  <si>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</si>
  <si>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</si>
  <si>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</si>
  <si>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</si>
  <si>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</si>
  <si>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</si>
  <si>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</si>
  <si>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</si>
  <si>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</si>
  <si>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</si>
  <si>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</si>
  <si>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</si>
  <si>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</si>
  <si>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</si>
  <si>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</si>
  <si>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</si>
  <si>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</si>
  <si>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</si>
  <si>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</si>
  <si>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</si>
  <si>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</si>
  <si>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</si>
  <si>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</si>
  <si>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</si>
  <si>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</si>
  <si>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</si>
  <si>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</si>
  <si>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</si>
  <si>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</si>
  <si>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</si>
  <si>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</si>
  <si>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</si>
  <si>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</si>
  <si>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</si>
  <si>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</si>
  <si>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</si>
  <si>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</si>
  <si>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</si>
  <si>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</si>
  <si>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</si>
  <si>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</si>
  <si>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</si>
  <si>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</si>
  <si>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</si>
  <si>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</si>
  <si>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</si>
  <si>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</si>
  <si>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</si>
  <si>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</si>
  <si>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</si>
  <si>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</si>
  <si>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</si>
  <si>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</si>
  <si>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</si>
  <si>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</si>
  <si>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</si>
  <si>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</si>
  <si>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</si>
  <si>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</si>
  <si>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</si>
  <si>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</si>
  <si>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</si>
  <si>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</si>
  <si>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</si>
  <si>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</si>
  <si>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</si>
  <si>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</si>
  <si>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</si>
  <si>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</si>
  <si>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</si>
  <si>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</si>
  <si>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</si>
  <si>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</si>
  <si>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</si>
  <si>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</si>
  <si>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</si>
  <si>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</si>
  <si>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</si>
  <si>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</si>
  <si>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</si>
  <si>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</si>
  <si>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</si>
  <si>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</si>
  <si>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</si>
  <si>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</si>
  <si>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</si>
  <si>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</si>
  <si>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</si>
  <si>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</si>
  <si>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</si>
  <si>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</si>
  <si>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</si>
  <si>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</si>
  <si>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</si>
  <si>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</si>
  <si>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</si>
  <si>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</si>
  <si>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</si>
  <si>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</si>
  <si>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</si>
  <si>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</si>
  <si>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</si>
  <si>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</si>
  <si>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</si>
  <si>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</si>
  <si>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</si>
  <si>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</si>
  <si>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</si>
  <si>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</si>
  <si>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</si>
  <si>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</si>
  <si>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</si>
  <si>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</si>
  <si>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</si>
  <si>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</si>
  <si>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</si>
  <si>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</si>
  <si>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</si>
  <si>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</si>
  <si>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</si>
  <si>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</si>
  <si>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</si>
  <si>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</si>
  <si>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</si>
  <si>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</si>
  <si>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</si>
  <si>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</si>
  <si>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</si>
  <si>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</si>
  <si>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</si>
  <si>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</si>
  <si>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</si>
  <si>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</si>
  <si>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</si>
  <si>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</si>
  <si>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</si>
  <si>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</si>
  <si>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</si>
  <si>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</si>
  <si>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</si>
  <si>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</si>
  <si>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</si>
  <si>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</si>
  <si>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</si>
  <si>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</si>
  <si>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</si>
  <si>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</si>
  <si>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</si>
  <si>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</si>
  <si>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</si>
  <si>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</si>
  <si>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</si>
  <si>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</si>
  <si>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</si>
  <si>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</si>
  <si>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</si>
  <si>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</si>
  <si>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</si>
  <si>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</si>
  <si>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</si>
  <si>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</si>
  <si>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</si>
  <si>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</si>
  <si>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</si>
  <si>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</si>
  <si>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</si>
  <si>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</si>
  <si>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</si>
  <si>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</si>
  <si>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</si>
  <si>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</si>
  <si>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</si>
  <si>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</si>
  <si>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</si>
  <si>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</si>
  <si>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</si>
  <si>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</si>
  <si>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</si>
  <si>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</si>
  <si>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</si>
  <si>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</si>
  <si>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</si>
  <si>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</si>
  <si>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</si>
  <si>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</si>
  <si>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</si>
  <si>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</si>
  <si>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</si>
  <si>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</si>
  <si>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</si>
  <si>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</si>
  <si>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</si>
  <si>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</si>
  <si>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</si>
  <si>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</si>
  <si>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</si>
  <si>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</si>
  <si>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</si>
  <si>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</si>
  <si>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</si>
  <si>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</si>
  <si>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</si>
  <si>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</si>
  <si>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</si>
  <si>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</si>
  <si>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</si>
  <si>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</si>
  <si>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</si>
  <si>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</si>
  <si>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</si>
  <si>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</si>
  <si>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</si>
  <si>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</si>
  <si>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</si>
  <si>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</si>
  <si>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</si>
  <si>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</si>
  <si>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</si>
  <si>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</si>
  <si>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</si>
  <si>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</si>
  <si>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</si>
  <si>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</si>
  <si>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</si>
  <si>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</si>
  <si>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</si>
  <si>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</si>
  <si>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</si>
  <si>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</si>
  <si>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</si>
  <si>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</si>
  <si>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</si>
  <si>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</si>
  <si>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</si>
  <si>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</si>
  <si>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</si>
  <si>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</si>
  <si>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</si>
  <si>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</si>
  <si>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</si>
  <si>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</si>
  <si>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</si>
  <si>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</si>
  <si>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</si>
  <si>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</si>
  <si>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</si>
  <si>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</si>
  <si>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</si>
  <si>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</si>
  <si>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</si>
  <si>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</si>
  <si>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</si>
  <si>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</si>
  <si>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</si>
  <si>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</si>
  <si>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</si>
  <si>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</si>
  <si>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</si>
  <si>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</si>
  <si>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</si>
  <si>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</si>
  <si>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</si>
  <si>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</si>
  <si>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</si>
  <si>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</si>
  <si>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</si>
  <si>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</si>
  <si>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</si>
  <si>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</si>
  <si>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</si>
  <si>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</si>
  <si>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</si>
  <si>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</si>
  <si>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</si>
  <si>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</si>
  <si>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</si>
  <si>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</si>
  <si>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</si>
  <si>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</si>
  <si>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</si>
  <si>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</si>
  <si>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</si>
  <si>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</si>
  <si>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</si>
  <si>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</si>
  <si>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</si>
  <si>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</si>
  <si>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</si>
  <si>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</si>
  <si>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</si>
  <si>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</si>
  <si>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</si>
  <si>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</si>
  <si>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</si>
  <si>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</si>
  <si>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</si>
  <si>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</si>
  <si>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</si>
  <si>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</si>
  <si>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</si>
  <si>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</si>
  <si>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</si>
  <si>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</si>
  <si>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</si>
  <si>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</si>
  <si>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</si>
  <si>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</si>
  <si>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</si>
  <si>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</si>
  <si>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</si>
  <si>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</si>
  <si>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</si>
  <si>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</si>
  <si>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</si>
  <si>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</si>
  <si>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</si>
  <si>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</si>
  <si>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</si>
  <si>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</si>
  <si>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</si>
  <si>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</si>
  <si>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</si>
  <si>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</si>
  <si>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</si>
  <si>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</si>
  <si>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</si>
  <si>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</si>
  <si>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</si>
  <si>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</si>
  <si>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</si>
  <si>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</si>
  <si>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</si>
  <si>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</si>
  <si>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</si>
  <si>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</si>
  <si>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</si>
  <si>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</si>
  <si>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</si>
  <si>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</si>
  <si>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</si>
  <si>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</si>
  <si>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</si>
  <si>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</si>
  <si>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</si>
  <si>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</si>
  <si>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</si>
  <si>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</si>
  <si>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</si>
  <si>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</si>
  <si>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</si>
  <si>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</si>
  <si>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</si>
  <si>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</si>
  <si>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</si>
  <si>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</si>
  <si>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</si>
  <si>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</si>
  <si>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</si>
  <si>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</si>
  <si>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</si>
  <si>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</si>
  <si>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</si>
  <si>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</si>
  <si>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</si>
  <si>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</si>
  <si>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</si>
  <si>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</si>
  <si>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</si>
  <si>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</si>
  <si>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</si>
  <si>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</si>
  <si>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</si>
  <si>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</si>
  <si>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</si>
  <si>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</si>
  <si>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</si>
  <si>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</si>
  <si>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</si>
  <si>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</si>
  <si>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</si>
  <si>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</si>
  <si>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</si>
  <si>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</si>
  <si>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</si>
  <si>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</si>
  <si>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</si>
  <si>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</si>
  <si>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</si>
  <si>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</si>
  <si>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</si>
  <si>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</si>
  <si>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</si>
  <si>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</si>
  <si>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</si>
  <si>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</si>
  <si>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</si>
  <si>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</si>
  <si>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</si>
  <si>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</si>
  <si>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</si>
  <si>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</si>
  <si>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</si>
  <si>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</si>
  <si>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</si>
  <si>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</si>
  <si>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</si>
  <si>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</si>
  <si>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</si>
  <si>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</si>
  <si>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</si>
  <si>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</si>
  <si>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</si>
  <si>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</si>
  <si>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</si>
  <si>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</si>
  <si>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</si>
  <si>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</si>
  <si>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</si>
  <si>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</si>
  <si>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</si>
  <si>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</si>
  <si>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</si>
  <si>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</si>
  <si>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</si>
  <si>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</si>
  <si>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</si>
  <si>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</si>
  <si>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</si>
  <si>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</si>
  <si>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</si>
  <si>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</si>
  <si>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</si>
  <si>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</si>
  <si>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</si>
  <si>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</si>
  <si>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</si>
  <si>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</si>
  <si>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</si>
  <si>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</si>
  <si>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</si>
  <si>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</si>
  <si>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</si>
  <si>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</si>
  <si>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</si>
  <si>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</si>
  <si>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</si>
  <si>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</si>
  <si>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</si>
  <si>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</si>
  <si>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</si>
  <si>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</si>
  <si>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</si>
  <si>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</si>
  <si>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</si>
  <si>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</si>
  <si>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</si>
  <si>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</si>
  <si>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</si>
  <si>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</si>
  <si>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</si>
  <si>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</si>
  <si>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</si>
  <si>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</si>
  <si>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</si>
  <si>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</si>
  <si>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</si>
  <si>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</si>
  <si>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</si>
  <si>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</si>
  <si>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</si>
  <si>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</si>
  <si>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</si>
  <si>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</si>
  <si>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</si>
  <si>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</si>
  <si>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</si>
  <si>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</si>
  <si>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</si>
  <si>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</si>
  <si>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</si>
  <si>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</si>
  <si>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</si>
  <si>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</si>
  <si>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</si>
  <si>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</si>
  <si>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</si>
  <si>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</si>
  <si>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</si>
  <si>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</si>
  <si>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</si>
  <si>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</si>
  <si>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</si>
  <si>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</si>
  <si>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</si>
  <si>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</si>
  <si>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</si>
  <si>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</si>
  <si>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</si>
  <si>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</si>
  <si>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</si>
  <si>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</si>
  <si>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</si>
  <si>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</si>
  <si>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</si>
  <si>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</si>
  <si>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</si>
  <si>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</si>
  <si>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</si>
  <si>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</si>
  <si>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</si>
  <si>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</si>
  <si>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</si>
  <si>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</si>
  <si>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</si>
  <si>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</si>
  <si>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</si>
  <si>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</si>
  <si>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</si>
  <si>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</si>
  <si>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</si>
  <si>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</si>
  <si>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</si>
  <si>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</si>
  <si>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</si>
  <si>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</si>
  <si>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</si>
  <si>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</si>
  <si>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</si>
  <si>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</si>
  <si>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</si>
  <si>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</si>
  <si>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</si>
  <si>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</si>
  <si>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</si>
  <si>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</si>
  <si>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</si>
  <si>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</si>
  <si>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</si>
  <si>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</si>
  <si>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</si>
  <si>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</si>
  <si>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</si>
  <si>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</si>
  <si>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</si>
  <si>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</si>
  <si>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</si>
  <si>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</si>
  <si>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</si>
  <si>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</si>
  <si>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</si>
  <si>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</si>
  <si>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</si>
  <si>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</si>
  <si>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</si>
  <si>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</si>
  <si>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</si>
  <si>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</si>
  <si>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</si>
  <si>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</si>
  <si>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</si>
  <si>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</si>
  <si>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</si>
  <si>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</si>
  <si>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</si>
  <si>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</si>
  <si>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</si>
  <si>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</si>
  <si>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</si>
  <si>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</si>
  <si>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</si>
  <si>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</si>
  <si>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</si>
  <si>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</si>
  <si>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</si>
  <si>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</si>
  <si>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</si>
  <si>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</si>
  <si>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</si>
  <si>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</si>
  <si>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</si>
  <si>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</si>
  <si>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</si>
  <si>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</si>
  <si>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</si>
  <si>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</si>
  <si>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</si>
  <si>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</si>
  <si>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</si>
  <si>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</si>
  <si>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</si>
  <si>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</si>
  <si>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</si>
  <si>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</si>
  <si>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</si>
  <si>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</si>
  <si>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</si>
  <si>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</si>
  <si>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</si>
  <si>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</si>
  <si>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</si>
  <si>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</si>
  <si>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</si>
  <si>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</si>
  <si>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</si>
  <si>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</si>
  <si>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</si>
  <si>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</si>
  <si>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</si>
  <si>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</si>
  <si>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</si>
  <si>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</si>
  <si>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</si>
  <si>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</si>
  <si>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</si>
  <si>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</si>
  <si>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</si>
  <si>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</si>
  <si>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</si>
  <si>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</si>
  <si>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</si>
  <si>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</si>
  <si>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</si>
  <si>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</si>
  <si>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</si>
  <si>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</si>
  <si>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</si>
  <si>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</si>
  <si>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</si>
  <si>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</si>
  <si>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</si>
  <si>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</si>
  <si>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</si>
  <si>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</si>
  <si>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</si>
  <si>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</si>
  <si>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</si>
  <si>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</si>
  <si>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</si>
  <si>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</si>
  <si>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</si>
  <si>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</si>
  <si>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</si>
  <si>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</si>
  <si>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</si>
  <si>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</si>
  <si>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</si>
  <si>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</si>
  <si>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</si>
  <si>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</si>
  <si>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</si>
  <si>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</si>
  <si>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</si>
  <si>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</si>
  <si>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</si>
  <si>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</si>
  <si>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</si>
  <si>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</si>
  <si>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</si>
  <si>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</si>
  <si>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</si>
  <si>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</si>
  <si>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</si>
  <si>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</si>
  <si>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</si>
  <si>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</si>
  <si>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</si>
  <si>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</si>
  <si>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</si>
  <si>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</si>
  <si>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</si>
  <si>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</si>
  <si>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</si>
  <si>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</si>
  <si>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</si>
  <si>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</si>
  <si>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</si>
  <si>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</si>
  <si>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</si>
  <si>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</si>
  <si>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</si>
  <si>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</si>
  <si>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</si>
  <si>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</si>
  <si>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</si>
  <si>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</si>
  <si>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</si>
  <si>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</si>
  <si>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</si>
  <si>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</si>
  <si>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</si>
  <si>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</si>
  <si>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</si>
  <si>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</si>
  <si>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</si>
  <si>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</si>
  <si>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</si>
  <si>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</si>
  <si>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</si>
  <si>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</si>
  <si>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</si>
  <si>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</si>
  <si>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</si>
  <si>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</si>
  <si>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</si>
  <si>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</si>
  <si>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</si>
  <si>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</si>
  <si>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</si>
  <si>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</si>
  <si>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</si>
  <si>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</si>
  <si>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</si>
  <si>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</si>
  <si>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</si>
  <si>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</si>
  <si>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</si>
  <si>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</si>
  <si>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</si>
  <si>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</si>
  <si>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</si>
  <si>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</si>
  <si>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</si>
  <si>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</si>
  <si>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</si>
  <si>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</si>
  <si>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</si>
  <si>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</si>
  <si>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</si>
  <si>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</si>
  <si>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</si>
  <si>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</si>
  <si>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</si>
  <si>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</si>
  <si>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</si>
  <si>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</si>
  <si>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</si>
  <si>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</si>
  <si>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</si>
  <si>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</si>
  <si>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</si>
  <si>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</si>
  <si>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</si>
  <si>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</si>
  <si>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</si>
  <si>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</si>
  <si>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</si>
  <si>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</si>
  <si>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</si>
  <si>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</si>
  <si>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</si>
  <si>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</si>
  <si>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</si>
  <si>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</si>
  <si>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</si>
  <si>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</si>
  <si>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</si>
  <si>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</si>
  <si>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</si>
  <si>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</si>
  <si>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</si>
  <si>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</si>
  <si>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</si>
  <si>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</si>
  <si>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</si>
  <si>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</si>
  <si>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</si>
  <si>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</si>
  <si>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</si>
  <si>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</si>
  <si>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</si>
  <si>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</si>
  <si>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</si>
  <si>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</si>
  <si>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</si>
  <si>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</si>
  <si>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</si>
  <si>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</si>
  <si>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</si>
  <si>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</si>
  <si>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</si>
  <si>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</si>
  <si>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</si>
  <si>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</si>
  <si>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</si>
  <si>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</si>
  <si>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</si>
  <si>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</si>
  <si>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</si>
  <si>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</si>
  <si>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</si>
  <si>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</si>
  <si>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</si>
  <si>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</si>
  <si>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</si>
  <si>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</si>
  <si>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</si>
  <si>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</si>
  <si>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</si>
  <si>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</si>
  <si>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</si>
  <si>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</si>
  <si>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</si>
  <si>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</si>
  <si>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</si>
  <si>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</si>
  <si>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</si>
  <si>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</si>
  <si>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</si>
  <si>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</si>
  <si>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</si>
  <si>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</si>
  <si>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</si>
  <si>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</si>
  <si>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</si>
  <si>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</si>
  <si>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</si>
  <si>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</si>
  <si>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</si>
  <si>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</si>
  <si>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</si>
  <si>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</si>
  <si>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</si>
  <si>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</si>
  <si>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</si>
  <si>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</si>
  <si>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</si>
  <si>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</si>
  <si>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</si>
  <si>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</si>
  <si>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</si>
  <si>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</si>
  <si>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</si>
  <si>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</si>
  <si>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</si>
  <si>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</si>
  <si>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</si>
  <si>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</si>
  <si>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</si>
  <si>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</si>
  <si>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</si>
  <si>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</si>
  <si>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</si>
  <si>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</si>
  <si>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</si>
  <si>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</si>
  <si>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</si>
  <si>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</si>
  <si>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</si>
  <si>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</si>
  <si>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</si>
  <si>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</si>
  <si>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</si>
  <si>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</si>
  <si>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</si>
  <si>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</si>
  <si>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</si>
  <si>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</si>
  <si>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</si>
  <si>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</si>
  <si>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</si>
  <si>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</si>
  <si>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</si>
  <si>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</si>
  <si>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</si>
  <si>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</si>
  <si>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</si>
  <si>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</si>
  <si>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</si>
  <si>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</si>
  <si>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</si>
  <si>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</si>
  <si>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</si>
  <si>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</si>
  <si>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</si>
  <si>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</si>
  <si>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</si>
  <si>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</si>
  <si>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</si>
  <si>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</si>
  <si>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</si>
  <si>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</si>
  <si>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</si>
  <si>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</si>
  <si>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</si>
  <si>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</si>
  <si>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</si>
  <si>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</si>
  <si>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</si>
  <si>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</si>
  <si>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</si>
  <si>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</si>
  <si>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</si>
  <si>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</si>
  <si>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</si>
  <si>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</si>
  <si>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</si>
  <si>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</si>
  <si>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</si>
  <si>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</si>
  <si>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</si>
  <si>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</si>
  <si>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</si>
  <si>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</si>
  <si>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</si>
  <si>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</si>
  <si>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</si>
  <si>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</si>
  <si>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</si>
  <si>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</si>
  <si>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</si>
  <si>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</si>
  <si>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</si>
  <si>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</si>
  <si>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</si>
  <si>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</si>
  <si>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</si>
  <si>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</si>
  <si>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</si>
  <si>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</si>
  <si>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</si>
  <si>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</si>
  <si>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</si>
  <si>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</si>
  <si>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</si>
  <si>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</si>
  <si>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</si>
  <si>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</si>
  <si>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</si>
  <si>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</si>
  <si>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</si>
  <si>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</si>
  <si>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</si>
  <si>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</si>
  <si>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</si>
  <si>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</si>
  <si>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</si>
  <si>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</si>
  <si>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</si>
  <si>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</si>
  <si>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</si>
  <si>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</si>
  <si>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</si>
  <si>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</si>
  <si>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</si>
  <si>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</si>
  <si>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</si>
  <si>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</si>
  <si>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</si>
  <si>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</si>
  <si>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</si>
  <si>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</si>
  <si>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</si>
  <si>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</si>
  <si>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</si>
  <si>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</si>
  <si>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</si>
  <si>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</si>
  <si>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</si>
  <si>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</si>
  <si>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</si>
  <si>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</si>
  <si>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</si>
  <si>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</si>
  <si>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</si>
  <si>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</si>
  <si>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</si>
  <si>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</si>
  <si>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</si>
  <si>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</si>
  <si>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</si>
  <si>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</si>
  <si>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</si>
  <si>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</si>
  <si>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</si>
  <si>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</si>
  <si>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</si>
  <si>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</si>
  <si>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</si>
  <si>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</si>
  <si>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</si>
  <si>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</si>
  <si>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</si>
  <si>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</si>
  <si>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</si>
  <si>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</si>
  <si>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</si>
  <si>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</si>
  <si>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</si>
  <si>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</si>
  <si>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</si>
  <si>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</si>
  <si>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</si>
  <si>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</si>
  <si>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</si>
  <si>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</si>
  <si>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</si>
  <si>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</si>
  <si>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</si>
  <si>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</si>
  <si>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</si>
  <si>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</si>
  <si>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</si>
  <si>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</si>
  <si>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</si>
  <si>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</si>
  <si>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</si>
  <si>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</si>
  <si>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</si>
  <si>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</si>
  <si>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</si>
  <si>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</si>
  <si>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</si>
  <si>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</si>
  <si>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</si>
  <si>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</si>
  <si>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</si>
  <si>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</si>
  <si>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</si>
  <si>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</si>
  <si>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</si>
  <si>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</si>
  <si>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</si>
  <si>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</si>
  <si>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</si>
  <si>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</si>
  <si>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</si>
  <si>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</si>
  <si>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</si>
  <si>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</si>
  <si>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</si>
  <si>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</si>
  <si>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</si>
  <si>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</si>
  <si>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</si>
  <si>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</si>
  <si>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</si>
  <si>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</si>
  <si>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</si>
  <si>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</si>
  <si>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</si>
  <si>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</si>
  <si>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</si>
  <si>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</si>
  <si>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</si>
  <si>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</si>
  <si>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</si>
  <si>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</si>
  <si>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</si>
  <si>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</si>
  <si>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</si>
  <si>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</si>
  <si>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</si>
  <si>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</si>
  <si>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</si>
  <si>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</si>
  <si>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</si>
  <si>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</si>
  <si>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</si>
  <si>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</si>
  <si>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</si>
  <si>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</si>
  <si>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</si>
  <si>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</si>
  <si>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</si>
  <si>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</si>
  <si>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</si>
  <si>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</si>
  <si>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</si>
  <si>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</si>
  <si>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</si>
  <si>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</si>
  <si>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</si>
  <si>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</si>
  <si>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</si>
  <si>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</si>
  <si>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</si>
  <si>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</si>
  <si>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</si>
  <si>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</si>
  <si>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</si>
  <si>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</si>
  <si>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</si>
  <si>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</si>
  <si>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</si>
  <si>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</si>
  <si>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</si>
  <si>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</si>
  <si>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</si>
  <si>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</si>
  <si>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</si>
  <si>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</si>
  <si>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</si>
  <si>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</si>
  <si>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</si>
  <si>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</si>
  <si>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</si>
  <si>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</si>
  <si>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</si>
  <si>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</si>
  <si>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</si>
  <si>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</si>
  <si>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</si>
  <si>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</si>
  <si>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</si>
  <si>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</si>
  <si>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</si>
  <si>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</si>
  <si>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</si>
  <si>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</si>
  <si>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</si>
  <si>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</si>
  <si>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</si>
  <si>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</si>
  <si>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</si>
  <si>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</si>
  <si>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</si>
  <si>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</si>
  <si>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</si>
  <si>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</si>
  <si>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</si>
  <si>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</si>
  <si>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</si>
  <si>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</si>
  <si>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</si>
  <si>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</si>
  <si>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</si>
  <si>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</si>
  <si>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</si>
  <si>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</si>
  <si>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</si>
  <si>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</si>
  <si>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</si>
  <si>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</si>
  <si>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</si>
  <si>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</si>
  <si>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</si>
  <si>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</si>
  <si>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</si>
  <si>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</si>
  <si>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</si>
  <si>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</si>
  <si>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</si>
  <si>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</si>
  <si>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</si>
  <si>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</si>
  <si>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</si>
  <si>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</si>
  <si>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</si>
  <si>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</si>
  <si>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</si>
  <si>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</si>
  <si>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</si>
  <si>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</si>
  <si>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</si>
  <si>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</si>
  <si>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</si>
  <si>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</si>
  <si>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</si>
  <si>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</si>
  <si>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</si>
  <si>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</si>
  <si>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</si>
  <si>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</si>
  <si>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</si>
  <si>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</si>
  <si>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</si>
  <si>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</si>
  <si>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</si>
  <si>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</si>
  <si>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</si>
  <si>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</si>
  <si>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</si>
  <si>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</si>
  <si>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</si>
  <si>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</si>
  <si>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</si>
  <si>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</si>
  <si>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</si>
  <si>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</si>
  <si>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</si>
  <si>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</si>
  <si>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</si>
  <si>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</si>
  <si>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</si>
  <si>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</si>
  <si>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</si>
  <si>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</si>
  <si>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</si>
  <si>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</si>
  <si>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</si>
  <si>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</si>
  <si>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</si>
  <si>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</si>
  <si>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</si>
  <si>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</si>
  <si>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</si>
  <si>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</si>
  <si>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</si>
  <si>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</si>
  <si>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</si>
  <si>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</si>
  <si>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</si>
  <si>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</si>
  <si>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</si>
  <si>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</si>
  <si>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</si>
  <si>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</si>
  <si>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</si>
  <si>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</si>
  <si>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</si>
  <si>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</si>
  <si>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</si>
  <si>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</si>
  <si>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</si>
  <si>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</si>
  <si>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</si>
  <si>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</si>
  <si>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</si>
  <si>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</si>
  <si>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</si>
  <si>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</si>
  <si>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</si>
  <si>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</si>
  <si>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</si>
  <si>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</si>
  <si>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</si>
  <si>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</si>
  <si>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</si>
  <si>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</si>
  <si>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</si>
  <si>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</si>
  <si>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</si>
  <si>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</si>
  <si>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</si>
  <si>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</si>
  <si>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</si>
  <si>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</si>
  <si>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</si>
  <si>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</si>
  <si>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</si>
  <si>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</si>
  <si>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</si>
  <si>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</si>
  <si>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</si>
  <si>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</si>
  <si>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</si>
  <si>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</si>
  <si>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</si>
  <si>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</si>
  <si>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</si>
  <si>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</si>
  <si>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</si>
  <si>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</si>
  <si>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</si>
  <si>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</si>
  <si>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</si>
  <si>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</si>
  <si>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</si>
  <si>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</si>
  <si>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</si>
  <si>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</si>
  <si>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</si>
  <si>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</si>
  <si>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</si>
  <si>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</si>
  <si>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</si>
  <si>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</si>
  <si>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</si>
  <si>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</si>
  <si>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</si>
  <si>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</si>
  <si>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</si>
  <si>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</si>
  <si>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</si>
  <si>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</si>
  <si>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</si>
  <si>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</si>
  <si>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</si>
  <si>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</si>
  <si>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</si>
  <si>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</si>
  <si>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</si>
  <si>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</si>
  <si>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</si>
  <si>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</si>
  <si>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</si>
  <si>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</si>
  <si>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</si>
  <si>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</si>
  <si>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</si>
  <si>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</si>
  <si>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</si>
  <si>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</si>
  <si>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</si>
  <si>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</si>
  <si>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</si>
  <si>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</si>
  <si>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</si>
  <si>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</si>
  <si>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</si>
  <si>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</si>
  <si>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</si>
  <si>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</si>
  <si>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</si>
  <si>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</si>
  <si>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</si>
  <si>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</si>
  <si>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</si>
  <si>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</si>
  <si>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</si>
  <si>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</si>
  <si>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</si>
  <si>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</si>
  <si>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</si>
  <si>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</si>
  <si>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</si>
  <si>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</si>
  <si>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</si>
  <si>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</si>
  <si>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</si>
  <si>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</si>
  <si>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</si>
  <si>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</si>
  <si>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</si>
  <si>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</si>
  <si>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</si>
  <si>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</si>
  <si>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</si>
  <si>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</si>
  <si>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</si>
  <si>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</si>
  <si>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</si>
  <si>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</si>
  <si>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</si>
  <si>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</si>
  <si>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</si>
  <si>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</si>
  <si>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</si>
  <si>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</si>
  <si>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</si>
  <si>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</si>
  <si>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</si>
  <si>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</si>
  <si>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</si>
  <si>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</si>
  <si>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</si>
  <si>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</si>
  <si>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</si>
  <si>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</si>
  <si>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</si>
  <si>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</si>
  <si>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</si>
  <si>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</si>
  <si>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</si>
  <si>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</si>
  <si>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</si>
  <si>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</si>
  <si>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</si>
  <si>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</si>
  <si>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</si>
  <si>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</si>
  <si>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</si>
  <si>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</si>
  <si>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</si>
  <si>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</si>
  <si>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</si>
  <si>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</si>
  <si>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</si>
  <si>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</si>
  <si>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</si>
  <si>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</si>
  <si>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</si>
  <si>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</si>
  <si>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</si>
  <si>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</si>
  <si>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</si>
  <si>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</si>
  <si>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</si>
  <si>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</si>
  <si>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</si>
  <si>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</si>
  <si>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</si>
  <si>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</si>
  <si>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</si>
  <si>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</si>
  <si>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</si>
  <si>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</si>
  <si>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</si>
  <si>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</si>
  <si>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</si>
  <si>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</si>
  <si>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</si>
  <si>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</si>
  <si>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</si>
  <si>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</si>
  <si>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</si>
  <si>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</si>
  <si>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</si>
  <si>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</si>
  <si>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</si>
  <si>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</si>
  <si>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</si>
  <si>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</si>
  <si>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</si>
  <si>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</si>
  <si>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</si>
  <si>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</si>
  <si>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</si>
  <si>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</si>
  <si>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</si>
  <si>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</si>
  <si>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</si>
  <si>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</si>
  <si>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</si>
  <si>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</si>
  <si>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</si>
  <si>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</si>
  <si>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</si>
  <si>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</si>
  <si>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</si>
  <si>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</si>
  <si>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</si>
  <si>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</si>
  <si>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</si>
  <si>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</si>
  <si>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</si>
  <si>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</si>
  <si>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</si>
  <si>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</si>
  <si>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</si>
  <si>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</si>
  <si>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</si>
  <si>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</si>
  <si>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</si>
  <si>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</si>
  <si>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</si>
  <si>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</si>
  <si>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</si>
  <si>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</si>
  <si>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</si>
  <si>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</si>
  <si>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</si>
  <si>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</si>
  <si>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</si>
  <si>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</si>
  <si>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</si>
  <si>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</si>
  <si>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</si>
  <si>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</si>
  <si>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</si>
  <si>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</si>
  <si>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</si>
  <si>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</si>
  <si>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</si>
  <si>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</si>
  <si>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</si>
  <si>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</si>
  <si>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</si>
  <si>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</si>
  <si>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</si>
  <si>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</si>
  <si>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</si>
  <si>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</si>
  <si>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</si>
  <si>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</si>
  <si>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</si>
  <si>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</si>
  <si>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</si>
  <si>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</si>
  <si>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</si>
  <si>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</si>
  <si>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</si>
  <si>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</si>
  <si>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</si>
  <si>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</si>
  <si>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</si>
  <si>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</si>
  <si>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</si>
  <si>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</si>
  <si>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</si>
  <si>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</si>
  <si>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</si>
  <si>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</si>
  <si>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</si>
  <si>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</si>
  <si>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</si>
  <si>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</si>
  <si>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</si>
  <si>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</si>
  <si>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</si>
  <si>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</si>
  <si>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</si>
  <si>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</si>
  <si>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</si>
  <si>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</si>
  <si>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</si>
  <si>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</si>
  <si>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</si>
  <si>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</si>
  <si>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</si>
  <si>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</si>
  <si>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</si>
  <si>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</si>
  <si>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</si>
  <si>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</si>
  <si>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</si>
  <si>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</si>
  <si>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</si>
  <si>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</si>
  <si>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</si>
  <si>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</si>
  <si>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</si>
  <si>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</si>
  <si>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</si>
  <si>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</si>
  <si>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</si>
  <si>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</si>
  <si>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</si>
  <si>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</si>
  <si>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</si>
  <si>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</si>
  <si>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</si>
  <si>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</si>
  <si>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</si>
  <si>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</si>
  <si>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</si>
  <si>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</si>
  <si>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</si>
  <si>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</si>
  <si>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</si>
  <si>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</si>
  <si>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</si>
  <si>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</si>
  <si>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</si>
  <si>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</si>
  <si>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</si>
  <si>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</si>
  <si>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</si>
  <si>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</si>
  <si>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</si>
  <si>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</si>
  <si>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</si>
  <si>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</si>
  <si>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</si>
  <si>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</si>
  <si>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</si>
  <si>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</si>
  <si>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</si>
  <si>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</si>
  <si>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</si>
  <si>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</si>
  <si>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</si>
  <si>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</si>
  <si>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</si>
  <si>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</si>
  <si>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</si>
  <si>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</si>
  <si>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</si>
  <si>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</si>
  <si>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</si>
  <si>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</si>
  <si>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</si>
  <si>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</si>
  <si>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</si>
  <si>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</si>
  <si>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</si>
  <si>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</si>
  <si>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</si>
  <si>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</si>
  <si>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</si>
  <si>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</si>
  <si>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</si>
  <si>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</si>
  <si>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</si>
  <si>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</si>
  <si>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</si>
  <si>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</si>
  <si>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</si>
  <si>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</si>
  <si>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</si>
  <si>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</si>
  <si>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</si>
  <si>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</si>
  <si>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</si>
  <si>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</si>
  <si>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</si>
  <si>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</si>
  <si>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</si>
  <si>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</si>
  <si>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</si>
  <si>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</si>
  <si>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</si>
  <si>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</si>
  <si>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</si>
  <si>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</si>
  <si>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</si>
  <si>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</si>
  <si>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</si>
  <si>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</si>
  <si>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</si>
  <si>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</si>
  <si>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</si>
  <si>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</si>
  <si>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</si>
  <si>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</si>
  <si>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</si>
  <si>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</si>
  <si>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</si>
  <si>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</si>
  <si>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</si>
  <si>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</si>
  <si>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</si>
  <si>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</si>
  <si>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</si>
  <si>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</si>
  <si>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</si>
  <si>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</si>
  <si>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</si>
  <si>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</si>
  <si>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</si>
  <si>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</si>
  <si>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</si>
  <si>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</si>
  <si>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</si>
  <si>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</si>
  <si>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</si>
  <si>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</si>
  <si>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</si>
  <si>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</si>
  <si>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</si>
  <si>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</si>
  <si>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</si>
  <si>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</si>
  <si>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</si>
  <si>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</si>
  <si>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</si>
  <si>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</si>
  <si>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</si>
  <si>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</si>
  <si>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</si>
  <si>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</si>
  <si>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</si>
  <si>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</si>
  <si>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</si>
  <si>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</si>
  <si>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</si>
  <si>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</si>
  <si>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</si>
  <si>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</si>
  <si>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</si>
  <si>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</si>
  <si>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</si>
  <si>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</si>
  <si>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</si>
  <si>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</si>
  <si>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</si>
  <si>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</si>
  <si>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</si>
  <si>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</si>
  <si>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</si>
  <si>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</si>
  <si>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</si>
  <si>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</si>
  <si>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</si>
  <si>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</si>
  <si>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</si>
  <si>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</si>
  <si>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</si>
  <si>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</si>
  <si>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</si>
  <si>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</si>
  <si>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</si>
  <si>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</si>
  <si>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</si>
  <si>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</si>
  <si>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</si>
  <si>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</si>
  <si>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</si>
  <si>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</si>
  <si>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</si>
  <si>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</si>
  <si>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</si>
  <si>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</si>
  <si>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</si>
  <si>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</si>
  <si>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</si>
  <si>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</si>
  <si>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</si>
  <si>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</si>
  <si>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</si>
  <si>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</si>
  <si>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</si>
  <si>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</si>
  <si>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</si>
  <si>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</si>
  <si>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</si>
  <si>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</si>
  <si>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</si>
  <si>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</si>
  <si>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</si>
  <si>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</si>
  <si>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</si>
  <si>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</si>
  <si>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</si>
  <si>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</si>
  <si>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</si>
  <si>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</si>
  <si>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</si>
  <si>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</si>
  <si>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</si>
  <si>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</si>
  <si>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</si>
  <si>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</si>
  <si>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</si>
  <si>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</si>
  <si>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</si>
  <si>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</si>
  <si>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</si>
  <si>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</si>
  <si>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</si>
  <si>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</si>
  <si>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</si>
  <si>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</si>
  <si>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</si>
  <si>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</si>
  <si>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</si>
  <si>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</si>
  <si>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</si>
  <si>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</si>
  <si>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</si>
  <si>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</si>
  <si>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</si>
  <si>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</si>
  <si>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</si>
  <si>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</si>
  <si>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</si>
  <si>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</si>
  <si>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</si>
  <si>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</si>
  <si>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</si>
  <si>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</si>
  <si>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</si>
  <si>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</si>
  <si>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</si>
  <si>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</si>
  <si>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</si>
  <si>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</si>
  <si>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</si>
  <si>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</si>
  <si>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</si>
  <si>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</si>
  <si>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</si>
  <si>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</si>
  <si>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</si>
  <si>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</si>
  <si>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</si>
  <si>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</si>
  <si>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</si>
  <si>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</si>
  <si>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</si>
  <si>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</si>
  <si>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</si>
  <si>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</si>
  <si>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</si>
  <si>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</si>
  <si>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</si>
  <si>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</si>
  <si>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</si>
  <si>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</si>
  <si>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</si>
  <si>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</si>
  <si>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</si>
  <si>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</si>
  <si>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</si>
  <si>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</si>
  <si>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</si>
  <si>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</si>
  <si>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</si>
  <si>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</si>
  <si>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</si>
  <si>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</si>
  <si>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</si>
  <si>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</si>
  <si>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</si>
  <si>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</si>
  <si>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</si>
  <si>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</si>
  <si>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</si>
  <si>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</si>
  <si>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</si>
  <si>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</si>
  <si>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</si>
  <si>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</si>
  <si>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</si>
  <si>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</si>
  <si>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</si>
  <si>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</si>
  <si>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</si>
  <si>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</si>
  <si>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</si>
  <si>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</si>
  <si>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</si>
  <si>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</si>
  <si>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</si>
  <si>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</si>
  <si>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</si>
  <si>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</si>
  <si>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</si>
  <si>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</si>
  <si>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</si>
  <si>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</si>
  <si>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</si>
  <si>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</si>
  <si>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</si>
  <si>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</si>
  <si>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</si>
  <si>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</si>
  <si>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</si>
  <si>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</si>
  <si>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</si>
  <si>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</si>
  <si>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</si>
  <si>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</si>
  <si>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</si>
  <si>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</si>
  <si>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</si>
  <si>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</si>
  <si>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</si>
  <si>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</si>
  <si>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</si>
  <si>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</si>
  <si>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</si>
  <si>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</si>
  <si>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</si>
  <si>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</si>
  <si>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</si>
  <si>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</si>
  <si>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</si>
  <si>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</si>
  <si>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</si>
  <si>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</si>
  <si>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</si>
  <si>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</si>
  <si>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</si>
  <si>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</si>
  <si>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</si>
  <si>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</si>
  <si>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</si>
  <si>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</si>
  <si>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</si>
  <si>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</si>
  <si>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</si>
  <si>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</si>
  <si>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</si>
  <si>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</si>
  <si>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</si>
  <si>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</si>
  <si>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</si>
  <si>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</si>
  <si>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</si>
  <si>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</si>
  <si>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</si>
  <si>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</si>
  <si>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</si>
  <si>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</si>
  <si>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</si>
  <si>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</si>
  <si>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</si>
  <si>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</si>
  <si>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</si>
  <si>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</si>
  <si>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</si>
  <si>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</si>
  <si>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</si>
  <si>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</si>
  <si>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</si>
  <si>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</si>
  <si>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</si>
  <si>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</si>
  <si>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</si>
  <si>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</si>
  <si>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</si>
  <si>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</si>
  <si>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</si>
  <si>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</si>
  <si>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</si>
  <si>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</si>
  <si>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</si>
  <si>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</si>
  <si>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</si>
  <si>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</si>
  <si>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</si>
  <si>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</si>
  <si>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</si>
  <si>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</si>
  <si>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</si>
  <si>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</si>
  <si>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</si>
  <si>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</si>
  <si>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</si>
  <si>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</si>
  <si>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</si>
  <si>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</si>
  <si>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</si>
  <si>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</si>
  <si>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</si>
  <si>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</si>
  <si>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</si>
  <si>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</si>
  <si>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</si>
  <si>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</si>
  <si>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</si>
  <si>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</si>
  <si>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</si>
  <si>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</si>
  <si>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</si>
  <si>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</si>
  <si>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</si>
  <si>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</si>
  <si>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</si>
  <si>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</si>
  <si>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</si>
  <si>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</si>
  <si>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</si>
  <si>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</si>
  <si>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</si>
  <si>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</si>
  <si>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</si>
  <si>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</si>
  <si>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</si>
  <si>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</si>
  <si>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</si>
  <si>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</si>
  <si>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</si>
  <si>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</si>
  <si>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</si>
  <si>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</si>
  <si>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</si>
  <si>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</si>
  <si>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</si>
  <si>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</si>
  <si>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</si>
  <si>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</si>
  <si>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</si>
  <si>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</si>
  <si>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</si>
  <si>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</si>
  <si>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</si>
  <si>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</si>
  <si>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</si>
  <si>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</si>
  <si>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</si>
  <si>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</si>
  <si>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</si>
  <si>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</si>
  <si>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</si>
  <si>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</si>
  <si>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</si>
  <si>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</si>
  <si>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</si>
  <si>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</si>
  <si>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</si>
  <si>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</si>
  <si>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</si>
  <si>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</si>
  <si>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</si>
  <si>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</si>
  <si>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</si>
  <si>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</si>
  <si>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</si>
  <si>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</si>
  <si>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</si>
  <si>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</si>
  <si>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</si>
  <si>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</si>
  <si>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</si>
  <si>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</si>
  <si>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</si>
  <si>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</si>
  <si>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</si>
  <si>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</si>
  <si>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</si>
  <si>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</si>
  <si>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</si>
  <si>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</si>
  <si>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</si>
  <si>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</si>
  <si>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</si>
  <si>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</si>
  <si>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</si>
  <si>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</si>
  <si>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</si>
  <si>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</si>
  <si>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</si>
  <si>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</si>
  <si>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</si>
  <si>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</si>
  <si>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</si>
  <si>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</si>
  <si>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</si>
  <si>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</si>
  <si>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</si>
  <si>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</si>
  <si>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</si>
  <si>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</si>
  <si>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</si>
  <si>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</si>
  <si>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</si>
  <si>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</si>
  <si>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</si>
  <si>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</si>
  <si>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</si>
  <si>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</si>
  <si>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</si>
  <si>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</si>
  <si>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</si>
  <si>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</si>
  <si>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</si>
  <si>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</si>
  <si>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</si>
  <si>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</si>
  <si>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</si>
  <si>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</si>
  <si>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</si>
  <si>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</si>
  <si>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</si>
  <si>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</si>
  <si>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</si>
  <si>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</si>
  <si>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</si>
  <si>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</si>
  <si>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</si>
  <si>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</si>
  <si>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</si>
  <si>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</si>
  <si>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</si>
  <si>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</si>
  <si>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</si>
  <si>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</si>
  <si>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</si>
  <si>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</si>
  <si>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</si>
  <si>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</si>
  <si>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</si>
  <si>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</si>
  <si>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</si>
  <si>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</si>
  <si>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</si>
  <si>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</si>
  <si>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</si>
  <si>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</si>
  <si>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</si>
  <si>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</si>
  <si>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</si>
  <si>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</si>
  <si>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</si>
  <si>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</si>
  <si>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</si>
  <si>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</si>
  <si>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</si>
  <si>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</si>
  <si>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</si>
  <si>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</si>
  <si>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</si>
  <si>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</si>
  <si>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</si>
  <si>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</si>
  <si>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</si>
  <si>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</si>
  <si>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</si>
  <si>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</si>
  <si>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</si>
  <si>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</si>
  <si>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</si>
  <si>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</si>
  <si>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</si>
  <si>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</si>
  <si>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</si>
  <si>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</si>
  <si>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</si>
  <si>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</si>
  <si>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</si>
  <si>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</si>
  <si>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</si>
  <si>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</si>
  <si>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</si>
  <si>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</si>
  <si>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</si>
  <si>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</si>
  <si>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</si>
  <si>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</si>
  <si>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</si>
  <si>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</si>
  <si>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</si>
  <si>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</si>
  <si>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</si>
  <si>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</si>
  <si>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</si>
  <si>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</si>
  <si>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</si>
  <si>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</si>
  <si>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</si>
  <si>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</si>
  <si>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</si>
  <si>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</si>
  <si>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</si>
  <si>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</si>
  <si>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</si>
  <si>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</si>
  <si>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</si>
  <si>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</si>
  <si>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</si>
  <si>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</si>
  <si>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</si>
  <si>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</si>
  <si>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</si>
  <si>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</si>
  <si>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</si>
  <si>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</si>
  <si>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</si>
  <si>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</si>
  <si>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</si>
  <si>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</si>
  <si>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</si>
  <si>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</si>
  <si>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</si>
  <si>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</si>
  <si>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</si>
  <si>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</si>
  <si>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</si>
  <si>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</si>
  <si>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</si>
  <si>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</si>
  <si>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</si>
  <si>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</si>
  <si>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</si>
  <si>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</si>
  <si>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</si>
  <si>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</si>
  <si>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</si>
  <si>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</si>
  <si>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</si>
  <si>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</si>
  <si>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</si>
  <si>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</si>
  <si>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</si>
  <si>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</si>
  <si>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</si>
  <si>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</si>
  <si>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</si>
  <si>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</si>
  <si>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</si>
  <si>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</si>
  <si>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</si>
  <si>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</si>
  <si>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</si>
  <si>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</si>
  <si>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</si>
  <si>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</si>
  <si>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</si>
  <si>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</si>
  <si>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</si>
  <si>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</si>
  <si>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</si>
  <si>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</si>
  <si>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</si>
  <si>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</si>
  <si>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</si>
  <si>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</si>
  <si>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</si>
  <si>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</si>
  <si>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</si>
  <si>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</si>
  <si>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</si>
  <si>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</si>
  <si>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</si>
  <si>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</si>
  <si>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</si>
  <si>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</si>
  <si>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</si>
  <si>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</si>
  <si>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</si>
  <si>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</si>
  <si>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</si>
  <si>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</si>
  <si>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</si>
  <si>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</si>
  <si>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</si>
  <si>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</si>
  <si>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</si>
  <si>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</si>
  <si>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</si>
  <si>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</si>
  <si>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</si>
  <si>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</si>
  <si>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</si>
  <si>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</si>
  <si>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</si>
  <si>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</si>
  <si>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</si>
  <si>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</si>
  <si>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</si>
  <si>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</si>
  <si>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</si>
  <si>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</si>
  <si>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</si>
  <si>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</si>
  <si>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</si>
  <si>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</si>
  <si>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</si>
  <si>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</si>
  <si>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</si>
  <si>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</si>
  <si>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</si>
  <si>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</si>
  <si>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</si>
  <si>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</si>
  <si>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</si>
  <si>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</si>
  <si>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</si>
  <si>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</si>
  <si>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</si>
  <si>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</si>
  <si>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</si>
  <si>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</si>
  <si>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</si>
  <si>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</si>
  <si>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</si>
  <si>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</si>
  <si>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</si>
  <si>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</si>
  <si>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</si>
  <si>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</si>
  <si>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</si>
  <si>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</si>
  <si>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</si>
  <si>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</si>
  <si>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</si>
  <si>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</si>
  <si>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</si>
  <si>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</si>
  <si>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</si>
  <si>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</si>
  <si>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</si>
  <si>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</si>
  <si>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</si>
  <si>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</si>
  <si>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</si>
  <si>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</si>
  <si>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</si>
  <si>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</si>
  <si>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</si>
  <si>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</si>
  <si>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</si>
  <si>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</si>
  <si>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</si>
  <si>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</si>
  <si>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</si>
  <si>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</si>
  <si>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</si>
  <si>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</si>
  <si>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</si>
  <si>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</si>
  <si>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</si>
  <si>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</si>
  <si>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</si>
  <si>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</si>
  <si>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</si>
  <si>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</si>
  <si>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</si>
  <si>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</si>
  <si>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</si>
  <si>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</si>
  <si>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</si>
  <si>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</si>
  <si>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</si>
  <si>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</si>
  <si>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</si>
  <si>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</si>
  <si>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</si>
  <si>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</si>
  <si>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</si>
  <si>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</si>
  <si>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</si>
  <si>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</si>
  <si>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</si>
  <si>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</si>
  <si>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</si>
  <si>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</si>
  <si>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</si>
  <si>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</si>
  <si>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</si>
  <si>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</si>
  <si>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</si>
  <si>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</si>
  <si>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</si>
  <si>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</si>
  <si>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</si>
  <si>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</si>
  <si>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</si>
  <si>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</si>
  <si>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</si>
  <si>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</si>
  <si>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</si>
  <si>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</si>
  <si>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</si>
  <si>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</si>
  <si>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</si>
  <si>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</si>
  <si>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</si>
  <si>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</si>
  <si>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</si>
  <si>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</si>
  <si>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</si>
  <si>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</si>
  <si>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</si>
  <si>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</si>
  <si>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</si>
  <si>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</si>
  <si>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</si>
  <si>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</si>
  <si>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</si>
  <si>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</si>
  <si>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</si>
  <si>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</si>
  <si>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</si>
  <si>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</si>
  <si>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</si>
  <si>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</si>
  <si>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</si>
  <si>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</si>
  <si>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</si>
  <si>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</si>
  <si>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</si>
  <si>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</si>
  <si>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</si>
  <si>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</si>
  <si>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</si>
  <si>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</si>
  <si>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</si>
  <si>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</si>
  <si>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</si>
  <si>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</si>
  <si>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</si>
  <si>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</si>
  <si>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</si>
  <si>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</si>
  <si>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</si>
  <si>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</si>
  <si>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</si>
  <si>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</si>
  <si>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</si>
  <si>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</si>
  <si>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</si>
  <si>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</si>
  <si>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</si>
  <si>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</si>
  <si>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</si>
  <si>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</si>
  <si>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</si>
  <si>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</si>
  <si>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</si>
  <si>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</si>
  <si>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</si>
  <si>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</si>
  <si>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</si>
  <si>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</si>
  <si>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</si>
  <si>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</si>
  <si>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</si>
  <si>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</si>
  <si>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</si>
  <si>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</si>
  <si>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</si>
  <si>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</si>
  <si>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</si>
  <si>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</si>
  <si>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</si>
  <si>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</si>
  <si>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</si>
  <si>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</si>
  <si>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</si>
  <si>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</si>
  <si>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</si>
  <si>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</si>
  <si>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</si>
  <si>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</si>
  <si>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</si>
  <si>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</si>
  <si>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</si>
  <si>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</si>
  <si>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</si>
  <si>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</si>
  <si>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</si>
  <si>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</si>
  <si>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</si>
  <si>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</si>
  <si>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</si>
  <si>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</si>
  <si>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</si>
  <si>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</si>
  <si>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</si>
  <si>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</si>
  <si>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</si>
  <si>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</si>
  <si>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</si>
  <si>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</si>
  <si>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</si>
  <si>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</si>
  <si>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</si>
  <si>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</si>
  <si>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</si>
  <si>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</si>
  <si>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</si>
  <si>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</si>
  <si>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</si>
  <si>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</si>
  <si>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</si>
  <si>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</si>
  <si>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</si>
  <si>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</si>
  <si>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</si>
  <si>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</si>
  <si>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</si>
  <si>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</si>
  <si>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</si>
  <si>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</si>
  <si>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</si>
  <si>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</si>
  <si>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</si>
  <si>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</si>
  <si>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</si>
  <si>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</si>
  <si>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</si>
  <si>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</si>
  <si>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</si>
  <si>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</si>
  <si>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</si>
  <si>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</si>
  <si>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</si>
  <si>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</si>
  <si>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</si>
  <si>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</si>
  <si>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</si>
  <si>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</si>
  <si>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</si>
  <si>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</si>
  <si>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</si>
  <si>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</si>
  <si>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</si>
  <si>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</si>
  <si>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</si>
  <si>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</si>
  <si>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</si>
  <si>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</si>
  <si>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</si>
  <si>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</si>
  <si>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</si>
  <si>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</si>
  <si>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</si>
  <si>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</si>
  <si>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</si>
  <si>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</si>
  <si>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</si>
  <si>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</si>
  <si>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</si>
  <si>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</si>
  <si>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</si>
  <si>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</si>
  <si>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</si>
  <si>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</si>
  <si>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</si>
  <si>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</si>
  <si>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</si>
  <si>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</si>
  <si>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</si>
  <si>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</si>
  <si>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</si>
  <si>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</si>
  <si>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</si>
  <si>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</si>
  <si>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</si>
  <si>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</si>
  <si>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</si>
  <si>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</si>
  <si>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</si>
  <si>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</si>
  <si>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</si>
  <si>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</si>
  <si>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</si>
  <si>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</si>
  <si>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</si>
  <si>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</si>
  <si>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</si>
  <si>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</si>
  <si>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</si>
  <si>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</si>
  <si>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</si>
  <si>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</si>
  <si>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</si>
  <si>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</si>
  <si>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</si>
  <si>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</si>
  <si>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</si>
  <si>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</si>
  <si>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</si>
  <si>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</si>
  <si>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</si>
  <si>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</si>
  <si>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</si>
  <si>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</si>
  <si>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</si>
  <si>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</si>
  <si>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</si>
  <si>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</si>
  <si>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</si>
  <si>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</si>
  <si>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</si>
  <si>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</si>
  <si>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</si>
  <si>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</si>
  <si>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</si>
  <si>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</si>
  <si>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</si>
  <si>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</si>
  <si>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</si>
  <si>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</si>
  <si>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</si>
  <si>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</si>
  <si>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</si>
  <si>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</si>
  <si>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</si>
  <si>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</si>
  <si>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</si>
  <si>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</si>
  <si>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</si>
  <si>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</si>
  <si>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</si>
  <si>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</si>
  <si>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</si>
  <si>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</si>
  <si>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</si>
  <si>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</si>
  <si>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</si>
  <si>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</si>
  <si>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</si>
  <si>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</si>
  <si>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</si>
  <si>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</si>
  <si>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</si>
  <si>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</si>
  <si>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</si>
  <si>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</si>
  <si>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</si>
  <si>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</si>
  <si>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</si>
  <si>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</si>
  <si>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</si>
  <si>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</si>
  <si>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</si>
  <si>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</si>
  <si>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</si>
  <si>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</si>
  <si>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</si>
  <si>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</si>
  <si>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</si>
  <si>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</si>
  <si>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</si>
  <si>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</si>
  <si>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</si>
  <si>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</si>
  <si>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</si>
  <si>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</si>
  <si>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</si>
  <si>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</si>
  <si>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</si>
  <si>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</si>
  <si>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</si>
  <si>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</si>
  <si>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</si>
  <si>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</si>
  <si>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</si>
  <si>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</si>
  <si>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</si>
  <si>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</si>
  <si>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</si>
  <si>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</si>
  <si>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</si>
  <si>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</si>
  <si>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</si>
  <si>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</si>
  <si>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</si>
  <si>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</si>
  <si>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</si>
  <si>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</si>
  <si>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</si>
  <si>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</si>
  <si>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</si>
  <si>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</si>
  <si>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</si>
  <si>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</si>
  <si>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</si>
  <si>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</si>
  <si>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</si>
  <si>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</si>
  <si>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</si>
  <si>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</si>
  <si>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</si>
  <si>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</si>
  <si>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</si>
  <si>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</si>
  <si>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</si>
  <si>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</si>
  <si>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</si>
  <si>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</si>
  <si>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</si>
  <si>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</si>
  <si>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</si>
  <si>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</si>
  <si>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</si>
  <si>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</si>
  <si>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</si>
  <si>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</si>
  <si>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</si>
  <si>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</si>
  <si>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</si>
  <si>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</si>
  <si>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</si>
  <si>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</si>
  <si>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</si>
  <si>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</si>
  <si>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</si>
  <si>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</si>
  <si>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</si>
  <si>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</si>
  <si>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</si>
  <si>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</si>
  <si>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</si>
  <si>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</si>
  <si>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</si>
  <si>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</si>
  <si>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</si>
  <si>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</si>
  <si>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</si>
  <si>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</si>
  <si>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</si>
  <si>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</si>
  <si>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</si>
  <si>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</si>
  <si>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</si>
  <si>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</si>
  <si>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</si>
  <si>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</si>
  <si>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</si>
  <si>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</si>
  <si>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</si>
  <si>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</si>
  <si>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</si>
  <si>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</si>
  <si>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</si>
  <si>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</si>
  <si>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</si>
  <si>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</si>
  <si>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</si>
  <si>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</si>
  <si>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</si>
  <si>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</si>
  <si>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</si>
  <si>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</si>
  <si>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</si>
  <si>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</si>
  <si>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</si>
  <si>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</si>
  <si>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</si>
  <si>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</si>
  <si>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</si>
  <si>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</si>
  <si>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</si>
  <si>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</si>
  <si>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</si>
  <si>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</si>
  <si>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</si>
  <si>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</si>
  <si>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</si>
  <si>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</si>
  <si>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</si>
  <si>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</si>
  <si>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</si>
  <si>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</si>
  <si>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</si>
  <si>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</si>
  <si>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</si>
  <si>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</si>
  <si>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</si>
  <si>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</si>
  <si>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</si>
  <si>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</si>
  <si>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</si>
  <si>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</si>
  <si>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</si>
  <si>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</si>
  <si>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</si>
  <si>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</si>
  <si>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</si>
  <si>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</si>
  <si>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</si>
  <si>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</si>
  <si>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</si>
  <si>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</si>
  <si>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</si>
  <si>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</si>
  <si>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</si>
  <si>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</si>
  <si>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</si>
  <si>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</si>
  <si>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</si>
  <si>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</si>
  <si>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</si>
  <si>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</si>
  <si>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</si>
  <si>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</si>
  <si>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</si>
  <si>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</si>
  <si>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</si>
  <si>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</si>
  <si>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</si>
  <si>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</si>
  <si>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</si>
  <si>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</si>
  <si>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</si>
  <si>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</si>
  <si>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</si>
  <si>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</si>
  <si>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</si>
  <si>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</si>
  <si>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</si>
  <si>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</si>
  <si>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</si>
  <si>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</si>
  <si>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</si>
  <si>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</si>
  <si>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</si>
  <si>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</si>
  <si>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</si>
  <si>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</si>
  <si>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</si>
  <si>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</si>
  <si>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</si>
  <si>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</si>
  <si>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</si>
  <si>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</si>
  <si>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</si>
  <si>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</si>
  <si>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</si>
  <si>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</si>
  <si>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</si>
  <si>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</si>
  <si>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</si>
  <si>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</si>
  <si>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</si>
  <si>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</si>
  <si>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</si>
  <si>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</si>
  <si>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</si>
  <si>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</si>
  <si>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</si>
  <si>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</si>
  <si>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</si>
  <si>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</si>
  <si>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</si>
  <si>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</si>
  <si>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</si>
  <si>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</si>
  <si>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</si>
  <si>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</si>
  <si>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</si>
  <si>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</si>
  <si>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</si>
  <si>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</si>
  <si>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</si>
  <si>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</si>
  <si>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</si>
  <si>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</si>
  <si>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</si>
  <si>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</si>
  <si>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</si>
  <si>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</si>
  <si>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</si>
  <si>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</si>
  <si>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</si>
  <si>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</si>
  <si>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</si>
  <si>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</si>
  <si>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</si>
  <si>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</si>
  <si>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</si>
  <si>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</si>
  <si>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</si>
  <si>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</si>
  <si>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</si>
  <si>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</si>
  <si>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</si>
  <si>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</si>
  <si>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</si>
  <si>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</si>
  <si>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</si>
  <si>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</si>
  <si>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</si>
  <si>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</si>
  <si>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</si>
  <si>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</si>
  <si>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</si>
  <si>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</si>
  <si>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</si>
  <si>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</si>
  <si>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</si>
  <si>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</si>
  <si>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</si>
  <si>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</si>
  <si>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</si>
  <si>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</si>
  <si>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</si>
  <si>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</si>
  <si>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</si>
  <si>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</si>
  <si>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</si>
  <si>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</si>
  <si>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</si>
  <si>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</si>
  <si>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</si>
  <si>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</si>
  <si>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</si>
  <si>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</si>
  <si>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</si>
  <si>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</si>
  <si>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</si>
  <si>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</si>
  <si>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</si>
  <si>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</si>
  <si>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</si>
  <si>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</si>
  <si>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</si>
  <si>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</si>
  <si>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</si>
  <si>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</si>
  <si>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</si>
  <si>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</si>
  <si>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</si>
  <si>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</si>
  <si>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</si>
  <si>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</si>
  <si>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</si>
  <si>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</si>
  <si>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</si>
  <si>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</si>
  <si>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</si>
  <si>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</si>
  <si>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</si>
  <si>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</si>
  <si>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</si>
  <si>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</si>
  <si>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</si>
  <si>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</si>
  <si>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</si>
  <si>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</si>
  <si>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</si>
  <si>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</si>
  <si>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</si>
  <si>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</si>
  <si>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</si>
  <si>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</si>
  <si>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</si>
  <si>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</si>
  <si>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</si>
  <si>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</si>
  <si>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</si>
  <si>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</si>
  <si>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</si>
  <si>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</si>
  <si>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</si>
  <si>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</si>
  <si>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</si>
  <si>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</si>
  <si>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</si>
  <si>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</si>
  <si>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</si>
  <si>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</si>
  <si>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</si>
  <si>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</si>
  <si>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</si>
  <si>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</si>
  <si>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</si>
  <si>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</si>
  <si>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</si>
  <si>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</si>
  <si>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</si>
  <si>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</si>
  <si>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</si>
  <si>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</si>
  <si>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</si>
  <si>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</si>
  <si>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</si>
  <si>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</si>
  <si>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</si>
  <si>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</si>
  <si>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</si>
  <si>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</si>
  <si>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</si>
  <si>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</si>
  <si>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</si>
  <si>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</si>
  <si>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</si>
  <si>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</si>
  <si>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</si>
  <si>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</si>
  <si>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</si>
  <si>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</si>
  <si>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</si>
  <si>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</si>
  <si>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</si>
  <si>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</si>
  <si>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</si>
  <si>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</si>
  <si>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</si>
  <si>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</si>
  <si>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</si>
  <si>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</si>
  <si>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</si>
  <si>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</si>
  <si>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</si>
  <si>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</si>
  <si>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</si>
  <si>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</si>
  <si>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</si>
  <si>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</si>
  <si>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</si>
  <si>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</si>
  <si>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</si>
  <si>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</si>
  <si>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</si>
  <si>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</si>
  <si>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</si>
  <si>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</si>
  <si>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</si>
  <si>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</si>
  <si>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</si>
  <si>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</si>
  <si>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</si>
  <si>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</si>
  <si>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</si>
  <si>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</si>
  <si>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</si>
  <si>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</si>
  <si>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</si>
  <si>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</si>
  <si>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</si>
  <si>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</si>
  <si>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</si>
  <si>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</si>
  <si>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</si>
  <si>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</si>
  <si>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</si>
  <si>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</si>
  <si>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</si>
  <si>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</si>
  <si>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</si>
  <si>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</si>
  <si>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</si>
  <si>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</si>
  <si>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</si>
  <si>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</si>
  <si>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</si>
  <si>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</si>
  <si>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</si>
  <si>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</si>
  <si>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</si>
  <si>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</si>
  <si>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</si>
  <si>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</si>
  <si>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</si>
  <si>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</si>
  <si>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</si>
  <si>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</si>
  <si>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</si>
  <si>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</si>
  <si>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</si>
  <si>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</si>
  <si>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</si>
  <si>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</si>
  <si>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</si>
  <si>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</si>
  <si>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</si>
  <si>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</si>
  <si>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</si>
  <si>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</si>
  <si>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</si>
  <si>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</si>
  <si>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</si>
  <si>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</si>
  <si>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</si>
  <si>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</si>
  <si>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</si>
  <si>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</si>
  <si>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</si>
  <si>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</si>
  <si>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</si>
  <si>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</si>
  <si>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</si>
  <si>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</si>
  <si>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</si>
  <si>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</si>
  <si>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</si>
  <si>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</si>
  <si>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</si>
  <si>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</si>
  <si>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</si>
  <si>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</si>
  <si>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</si>
  <si>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</si>
  <si>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</si>
  <si>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</si>
  <si>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</si>
  <si>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</si>
  <si>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</si>
  <si>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</si>
  <si>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</si>
  <si>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</si>
  <si>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</si>
  <si>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</si>
  <si>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</si>
  <si>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</si>
  <si>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</si>
  <si>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</si>
  <si>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</si>
  <si>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</si>
  <si>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</si>
  <si>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</si>
  <si>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</si>
  <si>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</si>
  <si>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</si>
  <si>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</si>
  <si>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</si>
  <si>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</si>
  <si>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</si>
  <si>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</si>
  <si>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</si>
  <si>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</si>
  <si>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</si>
  <si>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</si>
  <si>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</si>
  <si>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</si>
  <si>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</si>
  <si>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</si>
  <si>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</si>
  <si>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</si>
  <si>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</si>
  <si>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</si>
  <si>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</si>
  <si>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</si>
  <si>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</si>
  <si>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</si>
  <si>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</si>
  <si>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</si>
  <si>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</si>
  <si>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</si>
  <si>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</si>
  <si>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</si>
  <si>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</si>
  <si>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</si>
  <si>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</si>
  <si>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</si>
  <si>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</si>
  <si>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</si>
  <si>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</si>
  <si>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</si>
  <si>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</si>
  <si>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</si>
  <si>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</si>
  <si>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</si>
  <si>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</si>
  <si>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</si>
  <si>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</si>
  <si>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</si>
  <si>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</si>
  <si>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</si>
  <si>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</si>
  <si>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</si>
  <si>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</si>
  <si>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</si>
  <si>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</si>
  <si>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</si>
  <si>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</si>
  <si>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</si>
  <si>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</si>
  <si>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</si>
  <si>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</si>
  <si>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</si>
  <si>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</si>
  <si>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</si>
  <si>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</si>
  <si>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</si>
  <si>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</si>
  <si>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</si>
  <si>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</si>
  <si>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</si>
  <si>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</si>
  <si>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</si>
  <si>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</si>
  <si>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</si>
  <si>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</si>
  <si>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</si>
  <si>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</si>
  <si>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</si>
  <si>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</si>
  <si>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</si>
  <si>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</si>
  <si>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</si>
  <si>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</si>
  <si>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</si>
  <si>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</si>
  <si>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</si>
  <si>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</si>
  <si>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</si>
  <si>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</si>
  <si>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</si>
  <si>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</si>
  <si>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</si>
  <si>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</si>
  <si>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</si>
  <si>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</si>
  <si>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</si>
  <si>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</si>
  <si>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</si>
  <si>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</si>
  <si>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</si>
  <si>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</si>
  <si>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</si>
  <si>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</si>
  <si>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</si>
  <si>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</si>
  <si>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</si>
  <si>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</si>
  <si>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</si>
  <si>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</si>
  <si>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</si>
  <si>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</si>
  <si>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</si>
  <si>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</si>
  <si>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</si>
  <si>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</si>
  <si>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</si>
  <si>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</si>
  <si>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</si>
  <si>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</si>
  <si>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</si>
  <si>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</si>
  <si>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</si>
  <si>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</si>
  <si>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</si>
  <si>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</si>
  <si>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</si>
  <si>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</si>
  <si>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</si>
  <si>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</si>
  <si>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</si>
  <si>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</si>
  <si>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</si>
  <si>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</si>
  <si>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</si>
  <si>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</si>
  <si>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</si>
  <si>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</si>
  <si>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</si>
  <si>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</si>
  <si>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</si>
  <si>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</si>
  <si>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</si>
  <si>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</si>
  <si>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</si>
  <si>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</si>
  <si>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</si>
  <si>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</si>
  <si>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</si>
  <si>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</si>
  <si>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</si>
  <si>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</si>
  <si>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</si>
  <si>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</si>
  <si>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</si>
  <si>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</si>
  <si>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</si>
  <si>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</si>
  <si>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</si>
  <si>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</si>
  <si>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</si>
  <si>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</si>
  <si>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</si>
  <si>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</si>
  <si>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</si>
  <si>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</si>
  <si>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</si>
  <si>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</si>
  <si>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</si>
  <si>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</si>
  <si>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</si>
  <si>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</si>
  <si>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</si>
  <si>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</si>
  <si>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</si>
  <si>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</si>
  <si>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</si>
  <si>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</si>
  <si>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</si>
  <si>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</si>
  <si>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</si>
  <si>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</si>
  <si>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</si>
  <si>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</si>
  <si>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</si>
  <si>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</si>
  <si>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</si>
  <si>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</si>
  <si>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</si>
  <si>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</si>
  <si>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</si>
  <si>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</si>
  <si>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</si>
  <si>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</si>
  <si>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</si>
  <si>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</si>
  <si>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</si>
  <si>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</si>
  <si>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</si>
  <si>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</si>
  <si>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</si>
  <si>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</si>
  <si>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</si>
  <si>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</si>
  <si>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</si>
  <si>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</si>
  <si>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</si>
  <si>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</si>
  <si>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</si>
  <si>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</si>
  <si>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</si>
  <si>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</si>
  <si>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</si>
  <si>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</si>
  <si>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</si>
  <si>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</si>
  <si>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</si>
  <si>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</si>
  <si>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</si>
  <si>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</si>
  <si>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</si>
  <si>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</si>
  <si>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</si>
  <si>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</si>
  <si>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</si>
  <si>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</si>
  <si>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</si>
  <si>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</si>
  <si>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</si>
  <si>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</si>
  <si>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</si>
  <si>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</si>
  <si>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</si>
  <si>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</si>
  <si>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</si>
  <si>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</si>
  <si>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</si>
  <si>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</si>
  <si>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</si>
  <si>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</si>
  <si>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</si>
  <si>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</si>
  <si>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</si>
  <si>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</si>
  <si>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</si>
  <si>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</si>
  <si>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</si>
  <si>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</si>
  <si>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</si>
  <si>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</si>
  <si>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</si>
  <si>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</si>
  <si>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</si>
  <si>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</si>
  <si>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</si>
  <si>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</si>
  <si>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</si>
  <si>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</si>
  <si>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</si>
  <si>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</si>
  <si>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</si>
  <si>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</si>
  <si>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</si>
  <si>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</si>
  <si>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</si>
  <si>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</si>
  <si>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</si>
  <si>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</si>
  <si>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</si>
  <si>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</si>
  <si>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</si>
  <si>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</si>
  <si>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</si>
  <si>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</si>
  <si>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</si>
  <si>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</si>
  <si>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</si>
  <si>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</si>
  <si>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</si>
  <si>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</si>
  <si>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</si>
  <si>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</si>
  <si>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</si>
  <si>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</si>
  <si>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</si>
  <si>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</si>
  <si>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</si>
  <si>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</si>
  <si>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</si>
  <si>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</si>
  <si>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</si>
  <si>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</si>
  <si>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</si>
  <si>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</si>
  <si>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</si>
  <si>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</si>
  <si>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</si>
  <si>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</si>
  <si>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</si>
  <si>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</si>
  <si>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</si>
  <si>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</si>
  <si>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</si>
  <si>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</si>
  <si>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</si>
  <si>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</si>
  <si>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</si>
  <si>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</si>
  <si>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</si>
  <si>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</si>
  <si>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</si>
  <si>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</si>
  <si>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</si>
  <si>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</si>
  <si>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</si>
  <si>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</si>
  <si>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</si>
  <si>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</si>
  <si>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</si>
  <si>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</si>
  <si>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</si>
  <si>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</si>
  <si>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</si>
  <si>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</si>
  <si>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</si>
  <si>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</si>
  <si>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</si>
  <si>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</si>
  <si>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</si>
  <si>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</si>
  <si>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</si>
  <si>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</si>
  <si>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</si>
  <si>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</si>
  <si>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</si>
  <si>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</si>
  <si>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</si>
  <si>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</si>
  <si>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</si>
  <si>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</si>
  <si>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</si>
  <si>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</si>
  <si>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</si>
  <si>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</si>
  <si>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</si>
  <si>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</si>
  <si>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</si>
  <si>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</si>
  <si>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</si>
  <si>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</si>
  <si>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</si>
  <si>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</si>
  <si>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</si>
  <si>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</si>
  <si>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</si>
  <si>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</si>
  <si>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</si>
  <si>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</si>
  <si>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</si>
  <si>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</si>
  <si>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</si>
  <si>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</si>
  <si>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</si>
  <si>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</si>
  <si>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</si>
  <si>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</si>
  <si>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</si>
  <si>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</si>
  <si>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</si>
  <si>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</si>
  <si>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</si>
  <si>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</si>
  <si>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</si>
  <si>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</si>
  <si>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</si>
  <si>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</si>
  <si>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</si>
  <si>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</si>
  <si>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</si>
  <si>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</si>
  <si>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</si>
  <si>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</si>
  <si>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</si>
  <si>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</si>
  <si>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</si>
  <si>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</si>
  <si>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</si>
  <si>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</si>
  <si>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</si>
  <si>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</si>
  <si>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</si>
  <si>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</si>
  <si>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</si>
  <si>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</si>
  <si>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</si>
  <si>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</si>
  <si>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</si>
  <si>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</si>
  <si>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</si>
  <si>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</si>
  <si>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</si>
  <si>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</si>
  <si>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</si>
  <si>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</si>
  <si>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</si>
  <si>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</si>
  <si>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</si>
  <si>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</si>
  <si>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</si>
  <si>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</si>
  <si>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</si>
  <si>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</si>
  <si>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</si>
  <si>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</si>
  <si>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</si>
  <si>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</si>
  <si>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</si>
  <si>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</si>
  <si>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</si>
  <si>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</si>
  <si>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</si>
  <si>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</si>
  <si>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</si>
  <si>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</si>
  <si>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</si>
  <si>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</si>
  <si>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</si>
  <si>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</si>
  <si>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</si>
  <si>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</si>
  <si>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</si>
  <si>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</si>
  <si>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</si>
  <si>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</si>
  <si>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</si>
  <si>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</si>
  <si>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</si>
  <si>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</si>
  <si>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</si>
  <si>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</si>
  <si>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</si>
  <si>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</si>
  <si>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</si>
  <si>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</si>
  <si>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</si>
  <si>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</si>
  <si>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</si>
  <si>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</si>
  <si>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</si>
  <si>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</si>
  <si>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</si>
  <si>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</si>
  <si>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</si>
  <si>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</si>
  <si>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</si>
  <si>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</si>
  <si>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</si>
  <si>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</si>
  <si>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</si>
  <si>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</si>
  <si>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</si>
  <si>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</si>
  <si>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</si>
  <si>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</si>
  <si>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</si>
  <si>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</si>
  <si>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</si>
  <si>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</si>
  <si>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</si>
  <si>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</si>
  <si>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</si>
  <si>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</si>
  <si>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</si>
  <si>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</si>
  <si>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</si>
  <si>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</si>
  <si>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</si>
  <si>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</si>
  <si>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</si>
  <si>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</si>
  <si>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</si>
  <si>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</si>
  <si>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</si>
  <si>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</si>
  <si>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</si>
  <si>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</si>
  <si>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</si>
  <si>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</si>
  <si>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</si>
  <si>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</si>
  <si>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</si>
  <si>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</si>
  <si>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</si>
  <si>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</si>
  <si>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</si>
  <si>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</si>
  <si>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</si>
  <si>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</si>
  <si>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</si>
  <si>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</si>
  <si>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</si>
  <si>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</si>
  <si>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</si>
  <si>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</si>
  <si>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</si>
  <si>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</si>
  <si>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</si>
  <si>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</si>
  <si>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</si>
  <si>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</si>
  <si>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</si>
  <si>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</si>
  <si>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</si>
  <si>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</si>
  <si>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</si>
  <si>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</si>
  <si>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</si>
  <si>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</si>
  <si>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</si>
  <si>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</si>
  <si>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</si>
  <si>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</si>
  <si>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</si>
  <si>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</si>
  <si>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</si>
  <si>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</si>
  <si>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</si>
  <si>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</si>
  <si>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</si>
  <si>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</si>
  <si>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</si>
  <si>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</si>
  <si>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</si>
  <si>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</si>
  <si>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</si>
  <si>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</si>
  <si>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</si>
  <si>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</si>
  <si>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</si>
  <si>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</si>
  <si>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</si>
  <si>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</si>
  <si>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</si>
  <si>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</si>
  <si>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</si>
  <si>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</si>
  <si>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</si>
  <si>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</si>
  <si>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</si>
  <si>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</si>
  <si>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</si>
  <si>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</si>
  <si>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</si>
  <si>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</si>
  <si>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</si>
  <si>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</si>
  <si>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</si>
  <si>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</si>
  <si>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</si>
  <si>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</si>
  <si>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</si>
  <si>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</si>
  <si>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</si>
  <si>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</si>
  <si>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</si>
  <si>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</si>
  <si>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</si>
  <si>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</si>
  <si>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</si>
  <si>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</si>
  <si>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</si>
  <si>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</si>
  <si>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</si>
  <si>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</si>
  <si>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</si>
  <si>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</si>
  <si>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</si>
  <si>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</si>
  <si>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</si>
  <si>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</si>
  <si>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</si>
  <si>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</si>
  <si>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</si>
  <si>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</si>
  <si>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</si>
  <si>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</si>
  <si>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</si>
  <si>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</si>
  <si>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</si>
  <si>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</si>
  <si>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</si>
  <si>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</si>
  <si>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</si>
  <si>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</si>
  <si>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</si>
  <si>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</si>
  <si>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</si>
  <si>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</si>
  <si>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</si>
  <si>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</si>
  <si>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</si>
  <si>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</si>
  <si>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</si>
  <si>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</si>
  <si>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</si>
  <si>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</si>
  <si>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</si>
  <si>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</si>
  <si>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</si>
  <si>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</si>
  <si>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</si>
  <si>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</si>
  <si>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</si>
  <si>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</si>
  <si>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</si>
  <si>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</si>
  <si>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</si>
  <si>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</si>
  <si>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</si>
  <si>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</si>
  <si>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</si>
  <si>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</si>
  <si>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</si>
  <si>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</si>
  <si>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</si>
  <si>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</si>
  <si>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</si>
  <si>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</si>
  <si>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</si>
  <si>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</si>
  <si>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</si>
  <si>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</si>
  <si>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</si>
  <si>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</si>
  <si>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</si>
  <si>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</si>
  <si>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</si>
  <si>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</si>
  <si>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</si>
  <si>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</si>
  <si>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</si>
  <si>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</si>
  <si>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</si>
  <si>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</si>
  <si>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</si>
  <si>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</si>
  <si>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</si>
  <si>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</si>
  <si>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</si>
  <si>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</si>
  <si>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</si>
  <si>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</si>
  <si>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</si>
  <si>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</si>
  <si>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</si>
  <si>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</si>
  <si>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</si>
  <si>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</si>
  <si>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</si>
  <si>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</si>
  <si>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</si>
  <si>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</si>
  <si>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</si>
  <si>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</si>
  <si>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</si>
  <si>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</si>
  <si>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</si>
  <si>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</si>
  <si>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</si>
  <si>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</si>
  <si>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</si>
  <si>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</si>
  <si>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</si>
  <si>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</si>
  <si>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</si>
  <si>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</si>
  <si>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</si>
  <si>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</si>
  <si>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</si>
  <si>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</si>
  <si>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</si>
  <si>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</si>
  <si>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</si>
  <si>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</si>
  <si>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</si>
  <si>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</si>
  <si>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</si>
  <si>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</si>
  <si>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</si>
  <si>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</si>
  <si>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</si>
  <si>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</si>
  <si>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</si>
  <si>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</si>
  <si>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</si>
  <si>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</si>
  <si>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</si>
  <si>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</si>
  <si>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</si>
  <si>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</si>
  <si>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</si>
  <si>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</si>
  <si>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</si>
  <si>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</si>
  <si>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</si>
  <si>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</si>
  <si>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</si>
  <si>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</si>
  <si>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</si>
  <si>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</si>
  <si>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</si>
  <si>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</si>
  <si>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</si>
  <si>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</si>
  <si>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</si>
  <si>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</si>
  <si>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</si>
  <si>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</si>
  <si>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</si>
  <si>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</si>
  <si>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</si>
  <si>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</si>
  <si>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</si>
  <si>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</si>
  <si>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</si>
  <si>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</si>
  <si>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</si>
  <si>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</si>
  <si>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</si>
  <si>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</si>
  <si>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</si>
  <si>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</si>
  <si>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</si>
  <si>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</si>
  <si>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</si>
  <si>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</si>
  <si>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</si>
  <si>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</si>
  <si>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</si>
  <si>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</si>
  <si>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</si>
  <si>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</si>
  <si>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</si>
  <si>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</si>
  <si>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</si>
  <si>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</si>
  <si>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</si>
  <si>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</si>
  <si>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</si>
  <si>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</si>
  <si>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</si>
  <si>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</si>
  <si>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</si>
  <si>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</si>
  <si>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</si>
  <si>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</si>
  <si>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</si>
  <si>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</si>
  <si>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</si>
  <si>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</si>
  <si>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</si>
  <si>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</si>
  <si>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</si>
  <si>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</si>
  <si>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</si>
  <si>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</si>
  <si>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</si>
  <si>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</si>
  <si>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</si>
  <si>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</si>
  <si>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</si>
  <si>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</si>
  <si>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</si>
  <si>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</si>
  <si>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</si>
  <si>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</si>
  <si>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</si>
  <si>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</si>
  <si>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</si>
  <si>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</si>
  <si>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</si>
  <si>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</si>
  <si>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</si>
  <si>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</si>
  <si>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</si>
  <si>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</si>
  <si>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</si>
  <si>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</si>
  <si>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</si>
  <si>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</si>
  <si>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</si>
  <si>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</si>
  <si>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</si>
  <si>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</si>
  <si>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</si>
  <si>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</si>
  <si>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</si>
  <si>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</si>
  <si>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</si>
  <si>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</si>
  <si>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</si>
  <si>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</si>
  <si>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</si>
  <si>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</si>
  <si>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</si>
  <si>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</si>
  <si>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</si>
  <si>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</si>
  <si>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</si>
  <si>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</si>
  <si>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</si>
  <si>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</si>
  <si>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</si>
  <si>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</si>
  <si>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</si>
  <si>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</si>
  <si>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</si>
  <si>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</si>
  <si>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</si>
  <si>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</si>
  <si>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</si>
  <si>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</si>
  <si>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</si>
  <si>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</si>
  <si>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</si>
  <si>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</si>
  <si>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</si>
  <si>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</si>
  <si>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</si>
  <si>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</si>
  <si>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</si>
  <si>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</si>
  <si>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</si>
  <si>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</si>
  <si>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</si>
  <si>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</si>
  <si>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</si>
  <si>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</si>
  <si>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</si>
  <si>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</si>
  <si>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</si>
  <si>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</si>
  <si>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</si>
  <si>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</si>
  <si>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</si>
  <si>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</si>
  <si>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</si>
  <si>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</si>
  <si>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</si>
  <si>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</si>
  <si>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</si>
  <si>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</si>
  <si>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</si>
  <si>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</si>
  <si>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</si>
  <si>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</si>
  <si>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</si>
  <si>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</si>
  <si>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</si>
  <si>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</si>
  <si>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</si>
  <si>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</si>
  <si>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</si>
  <si>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</si>
  <si>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</si>
  <si>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</si>
  <si>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</si>
  <si>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</si>
  <si>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</si>
  <si>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</si>
  <si>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</si>
  <si>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</si>
  <si>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</si>
  <si>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</si>
  <si>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</si>
  <si>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</si>
  <si>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</si>
  <si>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</si>
  <si>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</si>
  <si>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</si>
  <si>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</si>
  <si>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</si>
  <si>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</si>
  <si>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</si>
  <si>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</si>
  <si>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</si>
  <si>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</si>
  <si>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</si>
  <si>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</si>
  <si>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</si>
  <si>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</si>
  <si>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</si>
  <si>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</si>
  <si>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</si>
  <si>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</si>
  <si>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</si>
  <si>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</si>
  <si>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</si>
  <si>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</si>
  <si>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</si>
  <si>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</si>
  <si>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</si>
  <si>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</si>
  <si>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</si>
  <si>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</si>
  <si>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</si>
  <si>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</si>
  <si>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</si>
  <si>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</si>
  <si>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</si>
  <si>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</si>
  <si>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</si>
  <si>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</si>
  <si>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</si>
  <si>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</si>
  <si>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</si>
  <si>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</si>
  <si>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</si>
  <si>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</si>
  <si>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</si>
  <si>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</si>
  <si>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</si>
  <si>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</si>
  <si>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</si>
  <si>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</si>
  <si>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</si>
  <si>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</si>
  <si>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</si>
  <si>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</si>
  <si>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</si>
  <si>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</si>
  <si>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</si>
  <si>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</si>
  <si>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</si>
  <si>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</si>
  <si>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</si>
  <si>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</si>
  <si>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</si>
  <si>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</si>
  <si>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</si>
  <si>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</si>
  <si>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</si>
  <si>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</si>
  <si>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</si>
  <si>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</si>
  <si>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</si>
  <si>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</si>
  <si>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</si>
  <si>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</si>
  <si>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</si>
  <si>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</si>
  <si>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</si>
  <si>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</si>
  <si>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</si>
  <si>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</si>
  <si>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</si>
  <si>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</si>
  <si>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</si>
  <si>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</si>
  <si>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</si>
  <si>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</si>
  <si>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</si>
  <si>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</si>
  <si>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</si>
  <si>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</si>
  <si>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</si>
  <si>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</si>
  <si>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</si>
  <si>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</si>
  <si>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</si>
  <si>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</si>
  <si>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</si>
  <si>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</si>
  <si>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</si>
  <si>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</si>
  <si>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</si>
  <si>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</si>
  <si>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</si>
  <si>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</si>
  <si>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</si>
  <si>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</si>
  <si>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</si>
  <si>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</si>
  <si>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</si>
  <si>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</si>
  <si>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</si>
  <si>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</si>
  <si>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</si>
  <si>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</si>
  <si>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</si>
  <si>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</si>
  <si>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</si>
  <si>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</si>
  <si>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</si>
  <si>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</si>
  <si>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</si>
  <si>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</si>
  <si>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</si>
  <si>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</si>
  <si>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</si>
  <si>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</si>
  <si>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</si>
  <si>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</si>
  <si>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</si>
  <si>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</si>
  <si>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</si>
  <si>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</si>
  <si>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</si>
  <si>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</si>
  <si>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</si>
  <si>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</si>
  <si>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</si>
  <si>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</si>
  <si>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</si>
  <si>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</si>
  <si>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</si>
  <si>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</si>
  <si>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</si>
  <si>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</si>
  <si>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</si>
  <si>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</si>
  <si>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</si>
  <si>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</si>
  <si>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</si>
  <si>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</si>
  <si>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</si>
  <si>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</si>
  <si>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</si>
  <si>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</si>
  <si>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</si>
  <si>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</si>
  <si>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</si>
  <si>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</si>
  <si>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</si>
  <si>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</si>
  <si>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</si>
  <si>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</si>
  <si>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</si>
  <si>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</si>
  <si>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</si>
  <si>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</si>
  <si>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</si>
  <si>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</si>
  <si>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</si>
  <si>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</si>
  <si>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</si>
  <si>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</si>
  <si>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</si>
  <si>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</si>
  <si>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</si>
  <si>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</si>
  <si>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</si>
  <si>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</si>
  <si>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</si>
  <si>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</si>
  <si>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</si>
  <si>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</si>
  <si>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</si>
  <si>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</si>
  <si>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</si>
  <si>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</si>
  <si>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</si>
  <si>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</si>
  <si>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</si>
  <si>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</si>
  <si>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</si>
  <si>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</si>
  <si>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</si>
  <si>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</si>
  <si>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</si>
  <si>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</si>
  <si>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</si>
  <si>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</si>
  <si>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</si>
  <si>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</si>
  <si>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</si>
  <si>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</si>
  <si>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</si>
  <si>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</si>
  <si>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</si>
  <si>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</si>
  <si>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</si>
  <si>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</si>
  <si>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</si>
  <si>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</si>
  <si>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</si>
  <si>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</si>
  <si>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</si>
  <si>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</si>
  <si>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</si>
  <si>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</si>
  <si>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</si>
  <si>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</si>
  <si>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</si>
  <si>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</si>
  <si>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</si>
  <si>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</si>
  <si>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</si>
  <si>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</si>
  <si>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</si>
  <si>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</si>
  <si>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</si>
  <si>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</si>
  <si>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</si>
  <si>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</si>
  <si>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</si>
  <si>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</si>
  <si>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</si>
  <si>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</si>
  <si>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</si>
  <si>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</si>
  <si>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</si>
  <si>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</si>
  <si>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</si>
  <si>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</si>
  <si>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</si>
  <si>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</si>
  <si>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</si>
  <si>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</si>
  <si>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</si>
  <si>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</si>
  <si>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</si>
  <si>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</si>
  <si>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</si>
  <si>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</si>
  <si>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</si>
  <si>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</si>
  <si>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</si>
  <si>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</si>
  <si>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</si>
  <si>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</si>
  <si>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</si>
  <si>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</si>
  <si>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</si>
  <si>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</si>
  <si>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</si>
  <si>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</si>
  <si>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</si>
  <si>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</si>
  <si>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</si>
  <si>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</si>
  <si>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</si>
  <si>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</si>
  <si>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</si>
  <si>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</si>
  <si>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</si>
  <si>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</si>
  <si>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</si>
  <si>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</si>
  <si>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</si>
  <si>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</si>
  <si>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</si>
  <si>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</si>
  <si>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</si>
  <si>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</si>
  <si>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</si>
  <si>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</si>
  <si>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</si>
  <si>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</si>
  <si>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</si>
  <si>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</si>
  <si>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</si>
  <si>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</si>
  <si>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</si>
  <si>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</si>
  <si>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</si>
  <si>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</si>
  <si>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</si>
  <si>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</si>
  <si>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</si>
  <si>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</si>
  <si>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</si>
  <si>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</si>
  <si>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</si>
  <si>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</si>
  <si>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</si>
  <si>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</si>
  <si>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</si>
  <si>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</si>
  <si>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</si>
  <si>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</si>
  <si>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</si>
  <si>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</si>
  <si>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</si>
  <si>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</si>
  <si>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</si>
  <si>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</si>
  <si>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</si>
  <si>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</si>
  <si>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</si>
  <si>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</si>
  <si>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</si>
  <si>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</si>
  <si>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</si>
  <si>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</si>
  <si>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</si>
  <si>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</si>
  <si>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</si>
  <si>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</si>
  <si>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</si>
  <si>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</si>
  <si>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</si>
  <si>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</si>
  <si>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</si>
  <si>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</si>
  <si>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</si>
  <si>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</si>
  <si>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</si>
  <si>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</si>
  <si>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</si>
  <si>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</si>
  <si>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</si>
  <si>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</si>
  <si>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</si>
  <si>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</si>
  <si>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</si>
  <si>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</si>
  <si>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</si>
  <si>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</si>
  <si>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</si>
  <si>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</si>
  <si>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</si>
  <si>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</si>
  <si>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</si>
  <si>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</si>
  <si>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</si>
  <si>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</si>
  <si>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</si>
  <si>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</si>
  <si>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</si>
  <si>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</si>
  <si>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</si>
  <si>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</si>
  <si>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</si>
  <si>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</si>
  <si>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</si>
  <si>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</si>
  <si>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</si>
  <si>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</si>
  <si>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</si>
  <si>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</si>
  <si>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</si>
  <si>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</si>
  <si>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</si>
  <si>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</si>
  <si>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</si>
  <si>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</si>
  <si>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</si>
  <si>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</si>
  <si>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</si>
  <si>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</si>
  <si>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</si>
  <si>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</si>
  <si>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</si>
  <si>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</si>
  <si>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</si>
  <si>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</si>
  <si>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</si>
  <si>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</si>
  <si>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</si>
  <si>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</si>
  <si>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</si>
  <si>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</si>
  <si>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</si>
  <si>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</si>
  <si>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</si>
  <si>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</si>
  <si>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</si>
  <si>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</si>
  <si>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</si>
  <si>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</si>
  <si>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</si>
  <si>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</si>
  <si>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</si>
  <si>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</si>
  <si>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</si>
  <si>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</si>
  <si>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</si>
  <si>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</si>
  <si>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</si>
  <si>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</si>
  <si>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</si>
  <si>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</si>
  <si>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</si>
  <si>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</si>
  <si>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</si>
  <si>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</si>
  <si>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</si>
  <si>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</si>
  <si>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</si>
  <si>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</si>
  <si>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</si>
  <si>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</si>
  <si>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</si>
  <si>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</si>
  <si>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</si>
  <si>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</si>
  <si>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</si>
  <si>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</si>
  <si>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</si>
  <si>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</si>
  <si>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</si>
  <si>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</si>
  <si>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</si>
  <si>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</si>
  <si>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</si>
  <si>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</si>
  <si>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</si>
  <si>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</si>
  <si>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</si>
  <si>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</si>
  <si>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</si>
  <si>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</si>
  <si>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</si>
  <si>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</si>
  <si>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</si>
  <si>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</si>
  <si>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</si>
  <si>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</si>
  <si>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</si>
  <si>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</si>
  <si>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</si>
  <si>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</si>
  <si>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</si>
  <si>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</si>
  <si>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</si>
  <si>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</si>
  <si>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</si>
  <si>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</si>
  <si>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</si>
  <si>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</si>
  <si>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</si>
  <si>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</si>
  <si>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</si>
  <si>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</si>
  <si>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</si>
  <si>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</si>
  <si>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</si>
  <si>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</si>
  <si>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</si>
  <si>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</si>
  <si>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</si>
  <si>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</si>
  <si>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</si>
  <si>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</si>
  <si>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</si>
  <si>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</si>
  <si>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</si>
  <si>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</si>
  <si>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</si>
  <si>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</si>
  <si>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</si>
  <si>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</si>
  <si>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</si>
  <si>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</si>
  <si>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</si>
  <si>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</si>
  <si>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</si>
  <si>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</si>
  <si>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</si>
  <si>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</si>
  <si>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</si>
  <si>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</si>
  <si>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</si>
  <si>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</si>
  <si>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</si>
  <si>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</si>
  <si>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</si>
  <si>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</si>
  <si>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</si>
  <si>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</si>
  <si>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</si>
  <si>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</si>
  <si>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</si>
  <si>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</si>
  <si>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</si>
  <si>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</si>
  <si>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</si>
  <si>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</si>
  <si>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</si>
  <si>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</si>
  <si>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</si>
  <si>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</si>
  <si>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</si>
  <si>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</si>
  <si>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</si>
  <si>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</si>
  <si>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</si>
  <si>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</si>
  <si>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</si>
  <si>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</si>
  <si>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</si>
  <si>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</si>
  <si>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</si>
  <si>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</si>
  <si>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</si>
  <si>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</si>
  <si>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</si>
  <si>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</si>
  <si>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</si>
  <si>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</si>
  <si>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</si>
  <si>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</si>
  <si>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</si>
  <si>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</si>
  <si>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</si>
  <si>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</si>
  <si>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</si>
  <si>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</si>
  <si>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</si>
  <si>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</si>
  <si>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</si>
  <si>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</si>
  <si>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</si>
  <si>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</si>
  <si>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</si>
  <si>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</si>
  <si>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</si>
  <si>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</si>
  <si>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</si>
  <si>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</si>
  <si>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</si>
  <si>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</si>
  <si>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</si>
  <si>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</si>
  <si>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</si>
  <si>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</si>
  <si>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</si>
  <si>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</si>
  <si>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</si>
  <si>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</si>
  <si>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</si>
  <si>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</si>
  <si>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</si>
  <si>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</si>
  <si>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</si>
  <si>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</si>
  <si>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</si>
  <si>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</si>
  <si>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</si>
  <si>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</si>
  <si>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</si>
  <si>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</si>
  <si>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</si>
  <si>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</si>
  <si>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</si>
  <si>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</si>
  <si>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</si>
  <si>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</si>
  <si>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</si>
  <si>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</si>
  <si>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</si>
  <si>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</si>
  <si>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</si>
  <si>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</si>
  <si>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</si>
  <si>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</si>
  <si>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</si>
  <si>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</si>
  <si>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</si>
  <si>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</si>
  <si>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</si>
  <si>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</si>
  <si>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</si>
  <si>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</si>
  <si>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</si>
  <si>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</si>
  <si>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</si>
  <si>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</si>
  <si>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</si>
  <si>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</si>
  <si>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</si>
  <si>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</si>
  <si>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</si>
  <si>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</si>
  <si>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</si>
  <si>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</si>
  <si>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</si>
  <si>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</si>
  <si>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</si>
  <si>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</si>
  <si>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</si>
  <si>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</si>
  <si>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</si>
  <si>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</si>
  <si>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</si>
  <si>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</si>
  <si>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</si>
  <si>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</si>
  <si>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</si>
  <si>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</si>
  <si>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</si>
  <si>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</si>
  <si>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</si>
  <si>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</si>
  <si>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</si>
  <si>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</si>
  <si>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</si>
  <si>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</si>
  <si>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</si>
  <si>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</si>
  <si>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</si>
  <si>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</si>
  <si>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</si>
  <si>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</si>
  <si>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</si>
  <si>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</si>
  <si>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</si>
  <si>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</si>
  <si>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</si>
  <si>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</si>
  <si>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</si>
  <si>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</si>
  <si>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</si>
  <si>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</si>
  <si>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</si>
  <si>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</si>
  <si>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</si>
  <si>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</si>
  <si>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</si>
  <si>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</si>
  <si>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</si>
  <si>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</si>
  <si>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</si>
  <si>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</si>
  <si>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</si>
  <si>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</si>
  <si>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</si>
  <si>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</si>
  <si>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</si>
  <si>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</si>
  <si>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</si>
  <si>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</si>
  <si>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</si>
  <si>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</si>
  <si>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</si>
  <si>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</si>
  <si>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</si>
  <si>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</si>
  <si>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</si>
  <si>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</si>
  <si>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</si>
  <si>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</si>
  <si>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</si>
  <si>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</si>
  <si>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</si>
  <si>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</si>
  <si>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</si>
  <si>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</si>
  <si>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</si>
  <si>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</si>
  <si>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</si>
  <si>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</si>
  <si>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</si>
  <si>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</si>
  <si>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</si>
  <si>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</si>
  <si>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</si>
  <si>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</si>
  <si>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</si>
  <si>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</si>
  <si>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</si>
  <si>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</si>
  <si>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</si>
  <si>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</si>
  <si>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</si>
  <si>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</si>
  <si>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</si>
  <si>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</si>
  <si>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</si>
  <si>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</si>
  <si>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</si>
  <si>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</si>
  <si>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</si>
  <si>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</si>
  <si>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</si>
  <si>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</si>
  <si>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</si>
  <si>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</si>
  <si>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</si>
  <si>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</si>
  <si>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</si>
  <si>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</si>
  <si>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</si>
  <si>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</si>
  <si>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</si>
  <si>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</si>
  <si>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</si>
  <si>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</si>
  <si>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</si>
  <si>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</si>
  <si>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</si>
  <si>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</si>
  <si>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</si>
  <si>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</si>
  <si>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</si>
  <si>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</si>
  <si>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</si>
  <si>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</si>
  <si>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</si>
  <si>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</si>
  <si>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</si>
  <si>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</si>
  <si>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</si>
  <si>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</si>
  <si>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</si>
  <si>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</si>
  <si>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</si>
  <si>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</si>
  <si>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</si>
  <si>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</si>
  <si>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</si>
  <si>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</si>
  <si>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</si>
  <si>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</si>
  <si>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</si>
  <si>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</si>
  <si>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</si>
  <si>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</si>
  <si>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</si>
  <si>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</si>
  <si>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</si>
  <si>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</si>
  <si>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</si>
  <si>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</si>
  <si>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</si>
  <si>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</si>
  <si>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</si>
  <si>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</si>
  <si>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</si>
  <si>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</si>
  <si>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</si>
  <si>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</si>
  <si>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</si>
  <si>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</si>
  <si>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</si>
  <si>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</si>
  <si>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</si>
  <si>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</si>
  <si>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</si>
  <si>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</si>
  <si>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</si>
  <si>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</si>
  <si>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</si>
  <si>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</si>
  <si>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</si>
  <si>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</si>
  <si>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</si>
  <si>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</si>
  <si>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</si>
  <si>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</si>
  <si>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</si>
  <si>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</si>
  <si>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</si>
  <si>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</si>
  <si>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</si>
  <si>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</si>
  <si>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</si>
  <si>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</si>
  <si>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</si>
  <si>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</si>
  <si>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</si>
  <si>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</si>
  <si>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</si>
  <si>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</si>
  <si>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</si>
  <si>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</si>
  <si>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</si>
  <si>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</si>
  <si>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</si>
  <si>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</si>
  <si>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</si>
  <si>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</si>
  <si>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</si>
  <si>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</si>
  <si>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</si>
  <si>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</si>
  <si>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</si>
  <si>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</si>
  <si>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</si>
  <si>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</si>
  <si>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</si>
  <si>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</si>
  <si>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</si>
  <si>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</si>
  <si>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</si>
  <si>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</si>
  <si>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</si>
  <si>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</si>
  <si>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</si>
  <si>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</si>
  <si>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</si>
  <si>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</si>
  <si>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</si>
  <si>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</si>
  <si>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</si>
  <si>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</si>
  <si>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</si>
  <si>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</si>
  <si>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</si>
  <si>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</si>
  <si>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</si>
  <si>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</si>
  <si>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</si>
  <si>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</si>
  <si>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</si>
  <si>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</si>
  <si>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</si>
  <si>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</si>
  <si>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</si>
  <si>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</si>
  <si>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</si>
  <si>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</si>
  <si>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</si>
  <si>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</si>
  <si>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</si>
  <si>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</si>
  <si>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</si>
  <si>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</si>
  <si>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</si>
  <si>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</si>
  <si>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</si>
  <si>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</si>
  <si>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</si>
  <si>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</si>
  <si>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</si>
  <si>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</si>
  <si>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</si>
  <si>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</si>
  <si>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</si>
  <si>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</si>
  <si>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</si>
  <si>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</si>
  <si>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</si>
  <si>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</si>
  <si>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</si>
  <si>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</si>
  <si>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</si>
  <si>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</si>
  <si>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</si>
  <si>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</si>
  <si>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</si>
  <si>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</si>
  <si>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</si>
  <si>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</si>
  <si>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</si>
  <si>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</si>
  <si>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</si>
  <si>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</si>
  <si>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</si>
  <si>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</si>
  <si>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</si>
  <si>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</si>
  <si>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</si>
  <si>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</si>
  <si>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</si>
  <si>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</si>
  <si>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</si>
  <si>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</si>
  <si>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</si>
  <si>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</si>
  <si>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</si>
  <si>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</si>
  <si>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</si>
  <si>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</si>
  <si>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</si>
  <si>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</si>
  <si>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</si>
  <si>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</si>
  <si>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</si>
  <si>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</si>
  <si>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</si>
  <si>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</si>
  <si>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</si>
  <si>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</si>
  <si>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</si>
  <si>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</si>
  <si>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</si>
  <si>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</si>
  <si>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</si>
  <si>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</si>
  <si>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</si>
  <si>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</si>
  <si>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</si>
  <si>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</si>
  <si>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</si>
  <si>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</si>
  <si>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</si>
  <si>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</si>
  <si>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</si>
  <si>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</si>
  <si>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</si>
  <si>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</si>
  <si>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</si>
  <si>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</si>
  <si>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</si>
  <si>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</si>
  <si>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</si>
  <si>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</si>
  <si>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</si>
  <si>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</si>
  <si>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</si>
  <si>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</si>
  <si>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</si>
  <si>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</si>
  <si>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</si>
  <si>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</si>
  <si>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</si>
  <si>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</si>
  <si>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</si>
  <si>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</si>
  <si>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</si>
  <si>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</si>
  <si>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</si>
  <si>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</si>
  <si>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</si>
  <si>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</si>
  <si>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</si>
  <si>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</si>
  <si>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</si>
  <si>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</si>
  <si>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</si>
  <si>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</si>
  <si>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</si>
  <si>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</si>
  <si>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</si>
  <si>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</si>
  <si>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</si>
  <si>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</si>
  <si>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</si>
  <si>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</si>
  <si>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</si>
  <si>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</si>
  <si>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</si>
  <si>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</si>
  <si>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</si>
  <si>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</si>
  <si>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</si>
  <si>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</si>
  <si>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</si>
  <si>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</si>
  <si>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</si>
  <si>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</si>
  <si>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</si>
  <si>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</si>
  <si>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</si>
  <si>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</si>
  <si>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</si>
  <si>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</si>
  <si>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</si>
  <si>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</si>
  <si>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</si>
  <si>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</si>
  <si>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</si>
  <si>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</si>
  <si>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</si>
  <si>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</si>
  <si>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</si>
  <si>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</si>
  <si>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</si>
  <si>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</si>
  <si>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</si>
  <si>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</si>
  <si>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</si>
  <si>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</si>
  <si>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</si>
  <si>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</si>
  <si>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</si>
  <si>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</si>
  <si>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</si>
  <si>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</si>
  <si>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</si>
  <si>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</si>
  <si>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</si>
  <si>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</si>
  <si>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</si>
  <si>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</si>
  <si>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</si>
  <si>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</si>
  <si>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</si>
  <si>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</si>
  <si>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</si>
  <si>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</si>
  <si>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</si>
  <si>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</si>
  <si>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</si>
  <si>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</si>
  <si>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</si>
  <si>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</si>
  <si>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</si>
  <si>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</si>
  <si>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</si>
  <si>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</si>
  <si>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</si>
  <si>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</si>
  <si>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</si>
  <si>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</si>
  <si>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</si>
  <si>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</si>
  <si>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</si>
  <si>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</si>
  <si>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</si>
  <si>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</si>
  <si>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</si>
  <si>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</si>
  <si>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</si>
  <si>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</si>
  <si>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</si>
  <si>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</si>
  <si>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</si>
  <si>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</si>
  <si>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</si>
  <si>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</si>
  <si>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</si>
  <si>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</si>
  <si>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</si>
  <si>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</si>
  <si>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</si>
  <si>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</si>
  <si>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</si>
  <si>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</si>
  <si>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</si>
  <si>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</si>
  <si>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</si>
  <si>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</si>
  <si>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</si>
  <si>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</si>
  <si>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</si>
  <si>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</si>
  <si>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</si>
  <si>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</si>
  <si>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</si>
  <si>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</si>
  <si>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</si>
  <si>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</si>
  <si>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</si>
  <si>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</si>
  <si>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</si>
  <si>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</si>
  <si>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</si>
  <si>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</si>
  <si>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</si>
  <si>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</si>
  <si>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</si>
  <si>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</si>
  <si>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</si>
  <si>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</si>
  <si>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</si>
  <si>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</si>
  <si>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</si>
  <si>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</si>
  <si>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</si>
  <si>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</si>
  <si>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</si>
  <si>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</si>
  <si>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</si>
  <si>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</si>
  <si>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</si>
  <si>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</si>
  <si>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</si>
  <si>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</si>
  <si>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</si>
  <si>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</si>
  <si>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</si>
  <si>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</si>
  <si>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</si>
  <si>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</si>
  <si>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</si>
  <si>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</si>
  <si>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</si>
  <si>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</si>
  <si>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</si>
  <si>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</si>
  <si>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</si>
  <si>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</si>
  <si>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</si>
  <si>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</si>
  <si>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</si>
  <si>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</si>
  <si>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</si>
  <si>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</si>
  <si>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</si>
  <si>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</si>
  <si>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</si>
  <si>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</si>
  <si>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</si>
  <si>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</si>
  <si>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</si>
  <si>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</si>
  <si>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</si>
  <si>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</si>
  <si>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</si>
  <si>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</si>
  <si>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</si>
  <si>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</si>
  <si>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</si>
  <si>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</si>
  <si>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</si>
  <si>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</si>
  <si>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</si>
  <si>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</si>
  <si>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</si>
  <si>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</si>
  <si>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</si>
  <si>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</si>
  <si>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</si>
  <si>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</si>
  <si>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</si>
  <si>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</si>
  <si>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</si>
  <si>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</si>
  <si>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</si>
  <si>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</si>
  <si>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</si>
  <si>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</si>
  <si>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</si>
  <si>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</si>
  <si>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</si>
  <si>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</si>
  <si>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</si>
  <si>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</si>
  <si>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</si>
  <si>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</si>
  <si>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</si>
  <si>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</si>
  <si>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</si>
  <si>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</si>
  <si>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</si>
  <si>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</si>
  <si>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</si>
  <si>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</si>
  <si>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</si>
  <si>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</si>
  <si>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</si>
  <si>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</si>
  <si>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</si>
  <si>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</si>
  <si>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</si>
  <si>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</si>
  <si>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</si>
  <si>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</si>
  <si>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</si>
  <si>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</si>
  <si>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</si>
  <si>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</si>
  <si>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</si>
  <si>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</si>
  <si>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</si>
  <si>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</si>
  <si>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</si>
  <si>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</si>
  <si>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</si>
  <si>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</si>
  <si>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</si>
  <si>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</si>
  <si>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</si>
  <si>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</si>
  <si>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</si>
  <si>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</si>
  <si>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</si>
  <si>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</si>
  <si>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</si>
  <si>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</si>
  <si>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</si>
  <si>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</si>
  <si>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</si>
  <si>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</si>
  <si>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</si>
  <si>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</si>
  <si>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</si>
  <si>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</si>
  <si>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</si>
  <si>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</si>
  <si>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</si>
  <si>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</si>
  <si>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</si>
  <si>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</si>
  <si>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</si>
  <si>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</si>
  <si>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</si>
  <si>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</si>
  <si>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</si>
  <si>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</si>
  <si>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</si>
  <si>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</si>
  <si>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</si>
  <si>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</si>
  <si>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</si>
  <si>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</si>
  <si>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</si>
  <si>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</si>
  <si>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</si>
  <si>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</si>
  <si>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</si>
  <si>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</si>
  <si>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</si>
  <si>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</si>
  <si>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</si>
  <si>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</si>
  <si>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</si>
  <si>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</si>
  <si>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</si>
  <si>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</si>
  <si>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</si>
  <si>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</si>
  <si>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</si>
  <si>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</si>
  <si>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</si>
  <si>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</si>
  <si>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</si>
  <si>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</si>
  <si>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</si>
  <si>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</si>
  <si>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</si>
  <si>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</si>
  <si>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</si>
  <si>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</si>
  <si>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</si>
  <si>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</si>
  <si>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</si>
  <si>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</si>
  <si>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</si>
  <si>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</si>
  <si>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</si>
  <si>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</si>
  <si>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</si>
  <si>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</si>
  <si>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</si>
  <si>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</si>
  <si>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</si>
  <si>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</si>
  <si>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</si>
  <si>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</si>
  <si>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</si>
  <si>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</si>
  <si>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</si>
  <si>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</si>
  <si>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</si>
  <si>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</si>
  <si>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</si>
  <si>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</si>
  <si>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</si>
  <si>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</si>
  <si>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</si>
  <si>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</si>
  <si>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</si>
  <si>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</si>
  <si>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</si>
  <si>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</si>
  <si>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</si>
  <si>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</si>
  <si>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</si>
  <si>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</si>
  <si>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</si>
  <si>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</si>
  <si>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</si>
  <si>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</si>
  <si>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</si>
  <si>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</si>
  <si>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</si>
  <si>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</si>
  <si>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</si>
  <si>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</si>
  <si>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</si>
  <si>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</si>
  <si>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</si>
  <si>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</si>
  <si>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</si>
  <si>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</si>
  <si>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</si>
  <si>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</si>
  <si>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</si>
  <si>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</si>
  <si>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</si>
  <si>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</si>
  <si>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</si>
  <si>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</si>
  <si>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</si>
  <si>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</si>
  <si>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</si>
  <si>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</si>
  <si>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</si>
  <si>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</si>
  <si>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</si>
  <si>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</si>
  <si>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</si>
  <si>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</si>
  <si>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</si>
  <si>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</si>
  <si>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</si>
  <si>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</si>
  <si>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</si>
  <si>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</si>
  <si>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</si>
  <si>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</si>
  <si>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</si>
  <si>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</si>
  <si>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</si>
  <si>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</si>
  <si>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</si>
  <si>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</si>
  <si>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</si>
  <si>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</si>
  <si>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</si>
  <si>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</si>
  <si>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</si>
  <si>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</si>
  <si>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</si>
  <si>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</si>
  <si>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</si>
  <si>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</si>
  <si>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</si>
  <si>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</si>
  <si>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</si>
  <si>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</si>
  <si>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</si>
  <si>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</si>
  <si>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</si>
  <si>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</si>
  <si>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</si>
  <si>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</si>
  <si>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</si>
  <si>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</si>
  <si>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</si>
  <si>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</si>
  <si>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</si>
  <si>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</si>
  <si>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</si>
  <si>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</si>
  <si>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</si>
  <si>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</si>
  <si>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</si>
  <si>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</si>
  <si>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</si>
  <si>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</si>
  <si>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</si>
  <si>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</si>
  <si>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</si>
  <si>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</si>
  <si>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</si>
  <si>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</si>
  <si>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</si>
  <si>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</si>
  <si>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</si>
  <si>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</si>
  <si>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</si>
  <si>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</si>
  <si>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</si>
  <si>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</si>
  <si>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</si>
  <si>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</si>
  <si>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</si>
  <si>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</si>
  <si>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</si>
  <si>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</si>
  <si>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</si>
  <si>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</si>
  <si>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</si>
  <si>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</si>
  <si>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</si>
  <si>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</si>
  <si>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</si>
  <si>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</si>
  <si>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</si>
  <si>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</si>
  <si>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</si>
  <si>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</si>
  <si>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</si>
  <si>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</si>
  <si>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</si>
  <si>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</si>
  <si>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</si>
  <si>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</si>
  <si>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</si>
  <si>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</si>
  <si>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</si>
  <si>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</si>
  <si>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</si>
  <si>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</si>
  <si>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</si>
  <si>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</si>
  <si>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</si>
  <si>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</si>
  <si>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</si>
  <si>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</si>
  <si>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</si>
  <si>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</si>
  <si>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</si>
  <si>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</si>
  <si>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</si>
  <si>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</si>
  <si>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</si>
  <si>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</si>
  <si>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</si>
  <si>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</si>
  <si>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</si>
  <si>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</si>
  <si>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</si>
  <si>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</si>
  <si>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</si>
  <si>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</si>
  <si>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</si>
  <si>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</si>
  <si>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</si>
  <si>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</si>
  <si>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</si>
  <si>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</si>
  <si>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</si>
  <si>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</si>
  <si>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</si>
  <si>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</si>
  <si>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</si>
  <si>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</si>
  <si>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</si>
  <si>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</si>
  <si>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</si>
  <si>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</si>
  <si>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</si>
  <si>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</si>
  <si>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</si>
  <si>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</si>
  <si>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</si>
  <si>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</si>
  <si>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</si>
  <si>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</si>
  <si>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</si>
  <si>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</si>
  <si>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</si>
  <si>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</si>
  <si>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</si>
  <si>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</si>
  <si>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</si>
  <si>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</si>
  <si>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</si>
  <si>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</si>
  <si>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</si>
  <si>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</si>
  <si>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</si>
  <si>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</si>
  <si>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</si>
  <si>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</si>
  <si>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</si>
  <si>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</si>
  <si>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</si>
  <si>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</si>
  <si>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</si>
  <si>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</si>
  <si>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</si>
  <si>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</si>
  <si>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</si>
  <si>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</si>
  <si>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</si>
  <si>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</si>
  <si>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</si>
  <si>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</si>
  <si>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</si>
  <si>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</si>
  <si>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</si>
  <si>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</si>
  <si>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</si>
  <si>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</si>
  <si>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</si>
  <si>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</si>
  <si>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</si>
  <si>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</si>
  <si>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</si>
  <si>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</si>
  <si>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</si>
  <si>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</si>
  <si>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</si>
  <si>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</si>
  <si>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</si>
  <si>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</si>
  <si>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</si>
  <si>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</si>
  <si>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</si>
  <si>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</si>
  <si>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</si>
  <si>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</si>
  <si>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</si>
  <si>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</si>
  <si>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</si>
  <si>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</si>
  <si>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</si>
  <si>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</si>
  <si>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</si>
  <si>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</si>
  <si>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</si>
  <si>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</si>
  <si>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</si>
  <si>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</si>
  <si>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</si>
  <si>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</si>
  <si>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</si>
  <si>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</si>
  <si>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</si>
  <si>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</si>
  <si>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</si>
  <si>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</si>
  <si>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</si>
  <si>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</si>
  <si>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</si>
  <si>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</si>
  <si>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</si>
  <si>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</si>
  <si>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</si>
  <si>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</si>
  <si>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</si>
  <si>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</si>
  <si>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</si>
  <si>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</si>
  <si>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</si>
  <si>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</si>
  <si>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</si>
  <si>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</si>
  <si>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</si>
  <si>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</si>
  <si>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</si>
  <si>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</si>
  <si>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</si>
  <si>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</si>
  <si>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</si>
  <si>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</si>
  <si>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</si>
  <si>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</si>
  <si>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</si>
  <si>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</si>
  <si>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</si>
  <si>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</si>
  <si>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</si>
  <si>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</si>
  <si>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</si>
  <si>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</si>
  <si>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</si>
  <si>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</si>
  <si>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</si>
  <si>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</si>
  <si>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</si>
  <si>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</si>
  <si>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</si>
  <si>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</si>
  <si>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</si>
  <si>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</si>
  <si>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</si>
  <si>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</si>
  <si>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</si>
  <si>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</si>
  <si>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</si>
  <si>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</si>
  <si>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</si>
  <si>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</si>
  <si>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</si>
  <si>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</si>
  <si>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</si>
  <si>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</si>
  <si>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</si>
  <si>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</si>
  <si>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</si>
  <si>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</si>
  <si>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</si>
  <si>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</si>
  <si>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</si>
  <si>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</si>
  <si>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</si>
  <si>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</si>
  <si>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</si>
  <si>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</si>
  <si>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</si>
  <si>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</si>
  <si>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</si>
  <si>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</si>
  <si>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</si>
  <si>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</si>
  <si>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</si>
  <si>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</si>
  <si>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</si>
  <si>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</si>
  <si>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</si>
  <si>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</si>
  <si>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</si>
  <si>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</si>
  <si>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</si>
  <si>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</si>
  <si>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</si>
  <si>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</si>
  <si>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</si>
  <si>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</si>
  <si>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</si>
  <si>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</si>
  <si>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</si>
  <si>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</si>
  <si>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</si>
  <si>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</si>
  <si>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</si>
  <si>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</si>
  <si>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</si>
  <si>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</si>
  <si>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</si>
  <si>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</si>
  <si>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</si>
  <si>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</si>
  <si>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</si>
  <si>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</si>
  <si>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</si>
  <si>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</si>
  <si>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</si>
  <si>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</si>
  <si>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</si>
  <si>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</si>
  <si>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</si>
  <si>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</si>
  <si>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</si>
  <si>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</si>
  <si>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</si>
  <si>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</si>
  <si>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</si>
  <si>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</si>
  <si>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</si>
  <si>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</si>
  <si>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</si>
  <si>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</si>
  <si>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</si>
  <si>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</si>
  <si>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</si>
  <si>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</si>
  <si>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</si>
  <si>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</si>
  <si>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</si>
  <si>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</si>
  <si>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</si>
  <si>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</si>
  <si>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</si>
  <si>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</si>
  <si>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</si>
  <si>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</si>
  <si>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</si>
  <si>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</si>
  <si>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</si>
  <si>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</si>
  <si>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</si>
  <si>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</si>
  <si>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</si>
  <si>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</si>
  <si>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</si>
  <si>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</si>
  <si>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</si>
  <si>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</si>
  <si>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</si>
  <si>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</si>
  <si>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</si>
  <si>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</si>
  <si>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</si>
  <si>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</si>
  <si>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</si>
  <si>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</si>
  <si>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</si>
  <si>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</si>
  <si>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</si>
  <si>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</si>
  <si>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</si>
  <si>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</si>
  <si>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</si>
  <si>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</si>
  <si>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</si>
  <si>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</si>
  <si>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</si>
  <si>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</si>
  <si>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</si>
  <si>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</si>
  <si>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</si>
  <si>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</si>
  <si>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</si>
  <si>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</si>
  <si>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</si>
  <si>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</si>
  <si>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</si>
  <si>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</si>
  <si>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</si>
  <si>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</si>
  <si>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</si>
  <si>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</si>
  <si>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</si>
  <si>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</si>
  <si>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</si>
  <si>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</si>
  <si>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</si>
  <si>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</si>
  <si>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</si>
  <si>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</si>
  <si>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</si>
  <si>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</si>
  <si>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</si>
  <si>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</si>
  <si>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</si>
  <si>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</si>
  <si>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</si>
  <si>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</si>
  <si>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</si>
  <si>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</si>
  <si>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</si>
  <si>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</si>
  <si>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</si>
  <si>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</si>
  <si>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</si>
  <si>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</si>
  <si>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</si>
  <si>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</si>
  <si>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</si>
  <si>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</si>
  <si>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</si>
  <si>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</si>
  <si>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</si>
  <si>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</si>
  <si>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</si>
  <si>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</si>
  <si>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</si>
  <si>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</si>
  <si>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</si>
  <si>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</si>
  <si>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</si>
  <si>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</si>
  <si>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</si>
  <si>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</si>
  <si>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</si>
  <si>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</si>
  <si>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</si>
  <si>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</si>
  <si>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</si>
  <si>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</si>
  <si>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</si>
  <si>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</si>
  <si>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</si>
  <si>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</si>
  <si>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</si>
  <si>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</si>
  <si>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</si>
  <si>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</si>
  <si>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</si>
  <si>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</si>
  <si>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</si>
  <si>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</si>
  <si>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</si>
  <si>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</si>
  <si>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</si>
  <si>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</si>
  <si>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</si>
  <si>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</si>
  <si>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</si>
  <si>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</si>
  <si>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</si>
  <si>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</si>
  <si>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</si>
  <si>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</si>
  <si>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</si>
  <si>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</si>
  <si>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</si>
  <si>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</si>
  <si>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</si>
  <si>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</si>
  <si>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</si>
  <si>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</si>
  <si>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</si>
  <si>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</si>
  <si>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</si>
  <si>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</si>
  <si>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</si>
  <si>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</si>
  <si>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</si>
  <si>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</si>
  <si>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</si>
  <si>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</si>
  <si>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</si>
  <si>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</si>
  <si>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</si>
  <si>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</si>
  <si>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</si>
  <si>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</si>
  <si>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</si>
  <si>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</si>
  <si>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</si>
  <si>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</si>
  <si>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</si>
  <si>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</si>
  <si>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</si>
  <si>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</si>
  <si>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</si>
  <si>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</si>
  <si>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</si>
  <si>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</si>
  <si>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</si>
  <si>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</si>
  <si>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</si>
  <si>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</si>
  <si>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</si>
  <si>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</si>
  <si>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</si>
  <si>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</si>
  <si>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</si>
  <si>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</si>
  <si>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</si>
  <si>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</si>
  <si>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</si>
  <si>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</si>
  <si>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</si>
  <si>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</si>
  <si>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</si>
  <si>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</si>
  <si>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</si>
  <si>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</si>
  <si>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</si>
  <si>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</si>
  <si>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</si>
  <si>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</si>
  <si>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</si>
  <si>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</si>
  <si>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</si>
  <si>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</si>
  <si>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</si>
  <si>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</si>
  <si>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</si>
  <si>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</si>
  <si>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</si>
  <si>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</si>
  <si>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</si>
  <si>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</si>
  <si>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</si>
  <si>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</si>
  <si>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</si>
  <si>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</si>
  <si>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</si>
  <si>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</si>
  <si>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</si>
  <si>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</si>
  <si>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</si>
  <si>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</si>
  <si>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</si>
  <si>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</si>
  <si>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</si>
  <si>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</si>
  <si>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</si>
  <si>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</si>
  <si>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</si>
  <si>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</si>
  <si>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</si>
  <si>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</si>
  <si>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</si>
  <si>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</si>
  <si>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</si>
  <si>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</si>
  <si>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</si>
  <si>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</si>
  <si>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</si>
  <si>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</si>
  <si>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</si>
  <si>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</si>
  <si>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</si>
  <si>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</si>
  <si>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</si>
  <si>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</si>
  <si>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</si>
  <si>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</si>
  <si>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</si>
  <si>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</si>
  <si>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</si>
  <si>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</si>
  <si>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</si>
  <si>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</si>
  <si>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</si>
  <si>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</si>
  <si>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</si>
  <si>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</si>
  <si>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</si>
  <si>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</si>
  <si>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</si>
  <si>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</si>
  <si>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</si>
  <si>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</si>
  <si>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</si>
  <si>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</si>
  <si>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</si>
  <si>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</si>
  <si>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</si>
  <si>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</si>
  <si>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</si>
  <si>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</si>
  <si>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</si>
  <si>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</si>
  <si>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</si>
  <si>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</si>
  <si>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</si>
  <si>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</si>
  <si>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</si>
  <si>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</si>
  <si>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</si>
  <si>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</si>
  <si>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</si>
  <si>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</si>
  <si>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</si>
  <si>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</si>
  <si>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</si>
  <si>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</si>
  <si>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</si>
  <si>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</si>
  <si>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</si>
  <si>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</si>
  <si>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</si>
  <si>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</si>
  <si>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</si>
  <si>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</si>
  <si>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</si>
  <si>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</si>
  <si>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</si>
  <si>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</si>
  <si>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</si>
  <si>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</si>
  <si>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</si>
  <si>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</si>
  <si>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</si>
  <si>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</si>
  <si>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</si>
  <si>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</si>
  <si>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</si>
  <si>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</si>
  <si>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</si>
  <si>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</si>
  <si>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</si>
  <si>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</si>
  <si>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</si>
  <si>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</si>
  <si>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</si>
  <si>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</si>
  <si>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</si>
  <si>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</si>
  <si>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</si>
  <si>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</si>
  <si>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</si>
  <si>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</si>
  <si>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</si>
  <si>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</si>
  <si>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</si>
  <si>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</si>
  <si>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</si>
  <si>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</si>
  <si>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</si>
  <si>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</si>
  <si>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</si>
  <si>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</si>
  <si>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</si>
  <si>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</si>
  <si>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</si>
  <si>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</si>
  <si>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</si>
  <si>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</si>
  <si>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</si>
  <si>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</si>
  <si>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</si>
  <si>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</si>
  <si>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</si>
  <si>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</si>
  <si>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</si>
  <si>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</si>
  <si>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</si>
  <si>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</si>
  <si>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</si>
  <si>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</si>
  <si>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</si>
  <si>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</si>
  <si>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</si>
  <si>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</si>
  <si>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</si>
  <si>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</si>
  <si>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</si>
  <si>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</si>
  <si>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</si>
  <si>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</si>
  <si>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</si>
  <si>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</si>
  <si>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</si>
  <si>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</si>
  <si>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</si>
  <si>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</si>
  <si>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</si>
  <si>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</si>
  <si>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</si>
  <si>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</si>
  <si>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</si>
  <si>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</si>
  <si>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</si>
  <si>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</si>
  <si>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</si>
  <si>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</si>
  <si>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</si>
  <si>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</si>
  <si>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</si>
  <si>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</si>
  <si>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</si>
  <si>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</si>
  <si>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</si>
  <si>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</si>
  <si>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</si>
  <si>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</si>
  <si>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</si>
  <si>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</si>
  <si>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</si>
  <si>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</si>
  <si>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</si>
  <si>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</si>
  <si>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</si>
  <si>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</si>
  <si>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</si>
  <si>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</si>
  <si>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</si>
  <si>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</si>
  <si>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</si>
  <si>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</si>
  <si>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</si>
  <si>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</si>
  <si>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</si>
  <si>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</si>
  <si>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</si>
  <si>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</si>
  <si>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</si>
  <si>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</si>
  <si>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</si>
  <si>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</si>
  <si>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</si>
  <si>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</si>
  <si>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</si>
  <si>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</si>
  <si>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</si>
  <si>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</si>
  <si>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</si>
  <si>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</si>
  <si>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</si>
  <si>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</si>
  <si>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</si>
  <si>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</si>
  <si>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</si>
  <si>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</si>
  <si>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</si>
  <si>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</si>
  <si>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</si>
  <si>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</si>
  <si>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</si>
  <si>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</si>
  <si>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</si>
  <si>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</si>
  <si>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</si>
  <si>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</si>
  <si>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</si>
  <si>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</si>
  <si>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</si>
  <si>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</si>
  <si>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</si>
  <si>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</si>
  <si>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</si>
  <si>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</si>
  <si>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</si>
  <si>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</si>
  <si>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</si>
  <si>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</si>
  <si>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</si>
  <si>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</si>
  <si>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</si>
  <si>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</si>
  <si>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</si>
  <si>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</si>
  <si>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</si>
  <si>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</si>
  <si>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</si>
  <si>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</si>
  <si>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</si>
  <si>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</si>
  <si>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</si>
  <si>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</si>
  <si>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</si>
  <si>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</si>
  <si>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</si>
  <si>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</si>
  <si>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</si>
  <si>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</si>
  <si>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</si>
  <si>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</si>
  <si>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</si>
  <si>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</si>
  <si>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</si>
  <si>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</si>
  <si>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</si>
  <si>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</si>
  <si>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</si>
  <si>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</si>
  <si>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</si>
  <si>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</si>
  <si>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</si>
  <si>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</si>
  <si>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</si>
  <si>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</si>
  <si>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</si>
  <si>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</si>
  <si>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</si>
  <si>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</si>
  <si>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</si>
  <si>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</si>
  <si>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</si>
  <si>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</si>
  <si>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</si>
  <si>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</si>
  <si>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</si>
  <si>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</si>
  <si>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</si>
  <si>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</si>
  <si>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</si>
  <si>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</si>
  <si>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</si>
  <si>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</si>
  <si>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</si>
  <si>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</si>
  <si>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</si>
  <si>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</si>
  <si>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</si>
  <si>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</si>
  <si>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</si>
  <si>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</si>
  <si>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</si>
  <si>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</si>
  <si>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</si>
  <si>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</si>
  <si>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</si>
  <si>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</si>
  <si>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</si>
  <si>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</si>
  <si>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</si>
  <si>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</si>
  <si>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</si>
  <si>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</si>
  <si>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</si>
  <si>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</si>
  <si>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</si>
  <si>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</si>
  <si>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</si>
  <si>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</si>
  <si>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</si>
  <si>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</si>
  <si>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</si>
  <si>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</si>
  <si>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</si>
  <si>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</si>
  <si>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</si>
  <si>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</si>
  <si>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</si>
  <si>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</si>
  <si>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</si>
  <si>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</si>
  <si>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</si>
  <si>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</si>
  <si>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</si>
  <si>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</si>
  <si>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</si>
  <si>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</si>
  <si>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</si>
  <si>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</si>
  <si>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</si>
  <si>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</si>
  <si>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</si>
  <si>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</si>
  <si>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</si>
  <si>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</si>
  <si>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</si>
  <si>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</si>
  <si>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</si>
  <si>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</si>
  <si>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</si>
  <si>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</si>
  <si>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</si>
  <si>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</si>
  <si>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</si>
  <si>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</si>
  <si>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</si>
  <si>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</si>
  <si>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</si>
  <si>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</si>
  <si>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</si>
  <si>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</si>
  <si>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</si>
  <si>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</si>
  <si>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</si>
  <si>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</si>
  <si>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</si>
  <si>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</si>
  <si>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</si>
  <si>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</si>
  <si>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</si>
  <si>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</si>
  <si>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</si>
  <si>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</si>
  <si>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</si>
  <si>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</si>
  <si>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</si>
  <si>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</si>
  <si>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</si>
  <si>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</si>
  <si>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</si>
  <si>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</si>
  <si>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</si>
  <si>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</si>
  <si>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</si>
  <si>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</si>
  <si>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</si>
  <si>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</si>
  <si>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</si>
  <si>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</si>
  <si>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</si>
  <si>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</si>
  <si>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</si>
  <si>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</si>
  <si>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</si>
  <si>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</si>
  <si>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</si>
  <si>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</si>
  <si>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</si>
  <si>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</si>
  <si>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</si>
  <si>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</si>
  <si>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</si>
  <si>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</si>
  <si>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</si>
  <si>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</si>
  <si>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</si>
  <si>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</si>
  <si>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</si>
  <si>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</si>
  <si>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</si>
  <si>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</si>
  <si>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</si>
  <si>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</si>
  <si>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</si>
  <si>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</si>
  <si>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</si>
  <si>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</si>
  <si>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</si>
  <si>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</si>
  <si>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</si>
  <si>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</si>
  <si>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</si>
  <si>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</si>
  <si>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</si>
  <si>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</si>
  <si>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</si>
  <si>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</si>
  <si>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</si>
  <si>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</si>
  <si>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</si>
  <si>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</si>
  <si>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</si>
  <si>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</si>
  <si>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</si>
  <si>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</si>
  <si>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</si>
  <si>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</si>
  <si>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</si>
  <si>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</si>
  <si>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</si>
  <si>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</si>
  <si>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</si>
  <si>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</si>
  <si>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</si>
  <si>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</si>
  <si>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</si>
  <si>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</si>
  <si>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</si>
  <si>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</si>
  <si>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</si>
  <si>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</si>
  <si>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</si>
  <si>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</si>
  <si>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</si>
  <si>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</si>
  <si>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</si>
  <si>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</si>
  <si>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</si>
  <si>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</si>
  <si>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</si>
  <si>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</si>
  <si>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</si>
  <si>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</si>
  <si>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</si>
  <si>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</si>
  <si>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</si>
  <si>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</si>
  <si>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</si>
  <si>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</si>
  <si>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</si>
  <si>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</si>
  <si>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</si>
  <si>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</si>
  <si>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</si>
  <si>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</si>
  <si>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</si>
  <si>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</si>
  <si>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</si>
  <si>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</si>
  <si>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</si>
  <si>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</si>
  <si>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</si>
  <si>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</si>
  <si>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</si>
  <si>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</si>
  <si>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</si>
  <si>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</si>
  <si>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</si>
  <si>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</si>
  <si>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</si>
  <si>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</si>
  <si>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</si>
  <si>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</si>
  <si>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</si>
  <si>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</si>
  <si>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</si>
  <si>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</si>
  <si>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</si>
  <si>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</si>
  <si>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</si>
  <si>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</si>
  <si>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</si>
  <si>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</si>
  <si>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</si>
  <si>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</si>
  <si>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</si>
  <si>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</si>
  <si>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</si>
  <si>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</si>
  <si>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</si>
  <si>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</si>
  <si>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</si>
  <si>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</si>
  <si>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</si>
  <si>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</si>
  <si>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</si>
  <si>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</si>
  <si>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</si>
  <si>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</si>
  <si>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</si>
  <si>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</si>
  <si>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</si>
  <si>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</si>
  <si>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</si>
  <si>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</si>
  <si>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</si>
  <si>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</si>
  <si>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</si>
  <si>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</si>
  <si>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</si>
  <si>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</si>
  <si>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</si>
  <si>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</si>
  <si>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</si>
  <si>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</si>
  <si>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</si>
  <si>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</si>
  <si>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</si>
  <si>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</si>
  <si>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</si>
  <si>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</si>
  <si>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</si>
  <si>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</si>
  <si>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</si>
  <si>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</si>
  <si>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</si>
  <si>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</si>
  <si>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</si>
  <si>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</si>
  <si>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</si>
  <si>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</si>
  <si>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</si>
  <si>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</si>
  <si>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</si>
  <si>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</si>
  <si>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</si>
  <si>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</si>
  <si>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</si>
  <si>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</si>
  <si>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</si>
  <si>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</si>
  <si>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</si>
  <si>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</si>
  <si>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</si>
  <si>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</si>
  <si>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</si>
  <si>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</si>
  <si>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</si>
  <si>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</si>
  <si>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</si>
  <si>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</si>
  <si>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</si>
  <si>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</si>
  <si>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</si>
  <si>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</si>
  <si>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</si>
  <si>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</si>
  <si>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</si>
  <si>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</si>
  <si>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</si>
  <si>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</si>
  <si>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</si>
  <si>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</si>
  <si>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</si>
  <si>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</si>
  <si>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</si>
  <si>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</si>
  <si>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</si>
  <si>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</si>
  <si>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</si>
  <si>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</si>
  <si>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</si>
  <si>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</si>
  <si>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</si>
  <si>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</si>
  <si>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</si>
  <si>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</si>
  <si>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</si>
  <si>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</si>
  <si>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</si>
  <si>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</si>
  <si>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</si>
  <si>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</si>
  <si>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</si>
  <si>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</si>
  <si>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</si>
  <si>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</si>
  <si>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</si>
  <si>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</si>
  <si>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</si>
  <si>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</si>
  <si>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</si>
  <si>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</si>
  <si>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</si>
  <si>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</si>
  <si>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</si>
  <si>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</si>
  <si>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</si>
  <si>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</si>
  <si>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</si>
  <si>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</si>
  <si>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</si>
  <si>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</si>
  <si>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</si>
  <si>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</si>
  <si>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</si>
  <si>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</si>
  <si>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</si>
  <si>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</si>
  <si>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</si>
  <si>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</si>
  <si>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</si>
  <si>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</si>
  <si>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</si>
  <si>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</si>
  <si>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</si>
  <si>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</si>
  <si>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</si>
  <si>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</si>
  <si>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</si>
  <si>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</si>
  <si>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</si>
  <si>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</si>
  <si>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</si>
  <si>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</si>
  <si>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</si>
  <si>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</si>
  <si>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</si>
  <si>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</si>
  <si>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</si>
  <si>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</si>
  <si>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</si>
  <si>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</si>
  <si>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</si>
  <si>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</si>
  <si>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</si>
  <si>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</si>
  <si>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</si>
  <si>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</si>
  <si>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</si>
  <si>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</si>
  <si>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</si>
  <si>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</si>
  <si>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</si>
  <si>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</si>
  <si>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</si>
  <si>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</si>
  <si>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</si>
  <si>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</si>
  <si>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</si>
  <si>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</si>
  <si>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</si>
  <si>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</si>
  <si>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</si>
  <si>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</si>
  <si>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</si>
  <si>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</si>
  <si>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</si>
  <si>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</si>
  <si>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</si>
  <si>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</si>
  <si>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</si>
  <si>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</si>
  <si>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</si>
  <si>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</si>
  <si>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</si>
  <si>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</si>
  <si>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</si>
  <si>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</si>
  <si>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</si>
  <si>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</si>
  <si>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</si>
  <si>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</si>
  <si>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</si>
  <si>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</si>
  <si>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</si>
  <si>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</si>
  <si>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</si>
  <si>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</si>
  <si>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</si>
  <si>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</si>
  <si>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</si>
  <si>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</si>
  <si>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</si>
  <si>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</si>
  <si>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</si>
  <si>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</si>
  <si>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</si>
  <si>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</si>
  <si>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</si>
  <si>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</si>
  <si>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</si>
  <si>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</si>
  <si>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</si>
  <si>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</si>
  <si>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</si>
  <si>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</si>
  <si>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</si>
  <si>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</si>
  <si>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</si>
  <si>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</si>
  <si>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</si>
  <si>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</si>
  <si>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</si>
  <si>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</si>
  <si>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</si>
  <si>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</si>
  <si>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</si>
  <si>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</si>
  <si>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</si>
  <si>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</si>
  <si>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</si>
  <si>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</si>
  <si>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</si>
  <si>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</si>
  <si>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</si>
  <si>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</si>
  <si>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</si>
  <si>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</si>
  <si>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</si>
  <si>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</si>
  <si>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</si>
  <si>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</si>
  <si>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</si>
  <si>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</si>
  <si>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</si>
  <si>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</si>
  <si>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</si>
  <si>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</si>
  <si>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</si>
  <si>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</si>
  <si>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</si>
  <si>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</si>
  <si>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</si>
  <si>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</si>
  <si>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</si>
  <si>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</si>
  <si>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</si>
  <si>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</si>
  <si>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</si>
  <si>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</si>
  <si>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</si>
  <si>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</si>
  <si>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</si>
  <si>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</si>
  <si>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</si>
  <si>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</si>
  <si>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</si>
  <si>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</si>
  <si>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</si>
  <si>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</si>
  <si>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</si>
  <si>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</si>
  <si>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</si>
  <si>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</si>
  <si>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</si>
  <si>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</si>
  <si>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</si>
  <si>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</si>
  <si>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</si>
  <si>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</si>
  <si>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</si>
  <si>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</si>
  <si>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</si>
  <si>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</si>
  <si>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</si>
  <si>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</si>
  <si>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</si>
  <si>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</si>
  <si>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</si>
  <si>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</si>
  <si>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</si>
  <si>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</si>
  <si>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</si>
  <si>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</si>
  <si>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</si>
  <si>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</si>
  <si>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</si>
  <si>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</si>
  <si>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</si>
  <si>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</si>
  <si>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</si>
  <si>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</si>
  <si>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</si>
  <si>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</si>
  <si>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</si>
  <si>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</si>
  <si>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</si>
  <si>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</si>
  <si>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</si>
  <si>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</si>
  <si>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</si>
  <si>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</si>
  <si>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</si>
  <si>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</si>
  <si>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</si>
  <si>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</si>
  <si>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</si>
  <si>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</si>
  <si>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</si>
  <si>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</si>
  <si>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</si>
  <si>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</si>
  <si>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</si>
  <si>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</si>
  <si>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</si>
  <si>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</si>
  <si>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</si>
  <si>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</si>
  <si>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</si>
  <si>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</si>
  <si>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</si>
  <si>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</si>
  <si>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</si>
  <si>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</si>
  <si>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</si>
  <si>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</si>
  <si>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</si>
  <si>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</si>
  <si>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</si>
  <si>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</si>
  <si>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</si>
  <si>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</si>
  <si>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</si>
  <si>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</si>
  <si>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</si>
  <si>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</si>
  <si>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</si>
  <si>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</si>
  <si>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</si>
  <si>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</si>
  <si>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</si>
  <si>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</si>
  <si>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</si>
  <si>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</si>
  <si>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</si>
  <si>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</si>
  <si>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</si>
  <si>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</si>
  <si>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</si>
  <si>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</si>
  <si>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</si>
  <si>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</si>
  <si>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</si>
  <si>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</si>
  <si>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</si>
  <si>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</si>
  <si>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</si>
  <si>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</si>
  <si>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</si>
  <si>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</si>
  <si>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</si>
  <si>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</si>
  <si>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</si>
  <si>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</si>
  <si>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</si>
  <si>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</si>
  <si>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</si>
  <si>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</si>
  <si>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</si>
  <si>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</si>
  <si>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</si>
  <si>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</si>
  <si>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</si>
  <si>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</si>
  <si>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</si>
  <si>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</si>
  <si>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</si>
  <si>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</si>
  <si>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</si>
  <si>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</si>
  <si>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</si>
  <si>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</si>
  <si>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</si>
  <si>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</si>
  <si>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</si>
  <si>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</si>
  <si>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</si>
  <si>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</si>
  <si>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</si>
  <si>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</si>
  <si>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</si>
  <si>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</si>
  <si>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</si>
  <si>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</si>
  <si>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</si>
  <si>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</si>
  <si>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</si>
  <si>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</si>
  <si>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</si>
  <si>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</si>
  <si>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</si>
  <si>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</si>
  <si>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</si>
  <si>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</si>
  <si>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</si>
  <si>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</si>
  <si>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</si>
  <si>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</si>
  <si>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</si>
  <si>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</si>
  <si>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</si>
  <si>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</si>
  <si>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</si>
  <si>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</si>
  <si>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</si>
  <si>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</si>
  <si>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</si>
  <si>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</si>
  <si>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</si>
  <si>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</si>
  <si>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</si>
  <si>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</si>
  <si>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</si>
  <si>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</si>
  <si>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</si>
  <si>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</si>
  <si>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</si>
  <si>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</si>
  <si>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</si>
  <si>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</si>
  <si>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</si>
  <si>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</si>
  <si>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</si>
  <si>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</si>
  <si>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</si>
  <si>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</si>
  <si>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</si>
  <si>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</si>
  <si>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</si>
  <si>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</si>
  <si>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</si>
  <si>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</si>
  <si>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</si>
  <si>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</si>
  <si>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</si>
  <si>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</si>
  <si>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</si>
  <si>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</si>
  <si>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</si>
  <si>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</si>
  <si>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</si>
  <si>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</si>
  <si>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</si>
  <si>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</si>
  <si>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</si>
  <si>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</si>
  <si>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</si>
  <si>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</si>
  <si>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</si>
  <si>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</si>
  <si>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</si>
  <si>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</si>
  <si>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</si>
  <si>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</si>
  <si>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</si>
  <si>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</si>
  <si>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</si>
  <si>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</si>
  <si>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</si>
  <si>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</si>
  <si>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</si>
  <si>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</si>
  <si>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</si>
  <si>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</si>
  <si>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</si>
  <si>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</si>
  <si>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</si>
  <si>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</si>
  <si>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</si>
  <si>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</si>
  <si>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</si>
  <si>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</si>
  <si>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</si>
  <si>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</si>
  <si>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</si>
  <si>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</si>
  <si>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</si>
  <si>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</si>
  <si>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</si>
  <si>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</si>
  <si>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</si>
  <si>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</si>
  <si>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</si>
  <si>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</si>
  <si>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</si>
  <si>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</si>
  <si>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</si>
  <si>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</si>
  <si>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</si>
  <si>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</si>
  <si>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</si>
  <si>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</si>
  <si>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</si>
  <si>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</si>
  <si>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</si>
  <si>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</si>
  <si>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</si>
  <si>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</si>
  <si>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</si>
  <si>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</si>
  <si>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</si>
  <si>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</si>
  <si>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</si>
  <si>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</si>
  <si>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</si>
  <si>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</si>
  <si>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</si>
  <si>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</si>
  <si>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</si>
  <si>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</si>
  <si>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</si>
  <si>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</si>
  <si>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</si>
  <si>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</si>
  <si>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</si>
  <si>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</si>
  <si>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</si>
  <si>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</si>
  <si>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</si>
  <si>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</si>
  <si>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</si>
  <si>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</si>
  <si>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</si>
  <si>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</si>
  <si>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</si>
  <si>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</si>
  <si>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</si>
  <si>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</si>
  <si>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</si>
  <si>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</si>
  <si>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</si>
  <si>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</si>
  <si>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</si>
  <si>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</si>
  <si>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</si>
  <si>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</si>
  <si>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</si>
  <si>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</si>
  <si>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</si>
  <si>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</si>
  <si>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</si>
  <si>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</si>
  <si>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</si>
  <si>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</si>
  <si>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</si>
  <si>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</si>
  <si>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</si>
  <si>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</si>
  <si>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</si>
  <si>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</si>
  <si>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</si>
  <si>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</si>
  <si>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</si>
  <si>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</si>
  <si>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</si>
  <si>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</si>
  <si>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</si>
  <si>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</si>
  <si>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</si>
  <si>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</si>
  <si>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</si>
  <si>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</si>
  <si>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</si>
  <si>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</si>
  <si>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</si>
  <si>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</si>
  <si>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</si>
  <si>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</si>
  <si>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</si>
  <si>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</si>
  <si>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</si>
  <si>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</si>
  <si>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</si>
  <si>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</si>
  <si>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</si>
  <si>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</si>
  <si>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</si>
  <si>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</si>
  <si>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</si>
  <si>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</si>
  <si>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</si>
  <si>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</si>
  <si>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</si>
  <si>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</si>
  <si>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</si>
  <si>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</si>
  <si>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</si>
  <si>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</si>
  <si>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</si>
  <si>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</si>
  <si>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</si>
  <si>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</si>
  <si>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</si>
  <si>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</si>
  <si>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</si>
  <si>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</si>
  <si>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</si>
  <si>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</si>
  <si>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</si>
  <si>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</si>
  <si>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</si>
  <si>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</si>
  <si>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</si>
  <si>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</si>
  <si>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</si>
  <si>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</si>
  <si>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</si>
  <si>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</si>
  <si>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</si>
  <si>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</si>
  <si>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</si>
  <si>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</si>
  <si>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</si>
  <si>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</si>
  <si>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</si>
  <si>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</si>
  <si>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</si>
  <si>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</si>
  <si>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</si>
  <si>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</si>
  <si>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</si>
  <si>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</si>
  <si>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</si>
  <si>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</si>
  <si>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</si>
  <si>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</si>
  <si>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</si>
  <si>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</si>
  <si>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</si>
  <si>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</si>
  <si>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</si>
  <si>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</si>
  <si>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</si>
  <si>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</si>
  <si>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</si>
  <si>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</si>
  <si>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</si>
  <si>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</si>
  <si>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</si>
  <si>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</si>
  <si>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</si>
  <si>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</si>
  <si>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</si>
  <si>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</si>
  <si>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</si>
  <si>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</si>
  <si>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</si>
  <si>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</si>
  <si>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</si>
  <si>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</si>
  <si>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</si>
  <si>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</si>
  <si>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</si>
  <si>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</si>
  <si>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</si>
  <si>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</si>
  <si>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</si>
  <si>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</si>
  <si>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</si>
  <si>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</si>
  <si>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</si>
  <si>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</si>
  <si>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</si>
  <si>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</si>
  <si>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</si>
  <si>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</si>
  <si>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</si>
  <si>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</si>
  <si>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</si>
  <si>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</si>
  <si>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</si>
  <si>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</si>
  <si>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</si>
  <si>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</si>
  <si>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</si>
  <si>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</si>
  <si>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</si>
  <si>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</si>
  <si>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</si>
  <si>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</si>
  <si>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</si>
  <si>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</si>
  <si>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</si>
  <si>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</si>
  <si>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</si>
  <si>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</si>
  <si>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</si>
  <si>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</si>
  <si>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</si>
  <si>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</si>
  <si>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</si>
  <si>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</si>
  <si>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</si>
  <si>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</si>
  <si>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</si>
  <si>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</si>
  <si>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</si>
  <si>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</si>
  <si>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</si>
  <si>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</si>
  <si>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</si>
  <si>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</si>
  <si>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</si>
  <si>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</si>
  <si>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</si>
  <si>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</si>
  <si>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</si>
  <si>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</si>
  <si>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</si>
  <si>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</si>
  <si>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</si>
  <si>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</si>
  <si>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</si>
  <si>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</si>
  <si>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</si>
  <si>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</si>
  <si>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</si>
  <si>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</si>
  <si>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</si>
  <si>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</si>
  <si>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</si>
  <si>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</si>
  <si>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</si>
  <si>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</si>
  <si>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</si>
  <si>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</si>
  <si>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</si>
  <si>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</si>
  <si>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</si>
  <si>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</si>
  <si>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</si>
  <si>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</si>
  <si>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</si>
  <si>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</si>
  <si>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</si>
  <si>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</si>
  <si>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</si>
  <si>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</si>
  <si>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</si>
  <si>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</si>
  <si>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</si>
  <si>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</si>
  <si>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</si>
  <si>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</si>
  <si>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</si>
  <si>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</si>
  <si>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</si>
  <si>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</si>
  <si>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</si>
  <si>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</si>
  <si>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</si>
  <si>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</si>
  <si>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</si>
  <si>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</si>
  <si>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</si>
  <si>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</si>
  <si>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</si>
  <si>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</si>
  <si>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</si>
  <si>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</si>
  <si>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</si>
  <si>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</si>
  <si>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</si>
  <si>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</si>
  <si>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</si>
  <si>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</si>
  <si>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</si>
  <si>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</si>
  <si>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</si>
  <si>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</si>
  <si>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</si>
  <si>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</si>
  <si>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</si>
  <si>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</si>
  <si>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</si>
  <si>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</si>
  <si>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</si>
  <si>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</si>
  <si>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</si>
  <si>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</si>
  <si>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</si>
  <si>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</si>
  <si>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</si>
  <si>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</si>
  <si>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</si>
  <si>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</si>
  <si>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</si>
  <si>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</si>
  <si>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</si>
  <si>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</si>
  <si>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</si>
  <si>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</si>
  <si>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</si>
  <si>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</si>
  <si>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</si>
  <si>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</si>
  <si>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</si>
  <si>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</si>
  <si>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</si>
  <si>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</si>
  <si>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</si>
  <si>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</si>
  <si>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</si>
  <si>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</si>
  <si>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</si>
  <si>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</si>
  <si>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</si>
  <si>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</si>
  <si>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</si>
  <si>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</si>
  <si>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</si>
  <si>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</si>
  <si>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</si>
  <si>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</si>
  <si>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</si>
  <si>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</si>
  <si>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</si>
  <si>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</si>
  <si>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</si>
  <si>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</si>
  <si>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</si>
  <si>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</si>
  <si>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</si>
  <si>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</si>
  <si>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</si>
  <si>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</si>
  <si>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</si>
  <si>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</si>
  <si>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</si>
  <si>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</si>
  <si>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</si>
  <si>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</si>
  <si>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</si>
  <si>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</si>
  <si>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</si>
  <si>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</si>
  <si>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</si>
  <si>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</si>
  <si>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</si>
  <si>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</si>
  <si>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</si>
  <si>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</si>
  <si>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</si>
  <si>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</si>
  <si>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</si>
  <si>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</si>
  <si>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</si>
  <si>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</si>
  <si>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</si>
  <si>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</si>
  <si>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</si>
  <si>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</si>
  <si>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</si>
  <si>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</si>
  <si>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</si>
  <si>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</si>
  <si>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</si>
  <si>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</si>
  <si>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</si>
  <si>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</si>
  <si>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</si>
  <si>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</si>
  <si>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</si>
  <si>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</si>
  <si>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</si>
  <si>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</si>
  <si>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</si>
  <si>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</si>
  <si>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</si>
  <si>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</si>
  <si>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</si>
  <si>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</si>
  <si>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</si>
  <si>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</si>
  <si>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</si>
  <si>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</si>
  <si>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</si>
  <si>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</si>
  <si>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</si>
  <si>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</si>
  <si>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</si>
  <si>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</si>
  <si>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</si>
  <si>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</si>
  <si>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</si>
  <si>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</si>
  <si>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</si>
  <si>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</si>
  <si>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</si>
  <si>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</si>
  <si>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</si>
  <si>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</si>
  <si>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</si>
  <si>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</si>
  <si>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</si>
  <si>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</si>
  <si>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</si>
  <si>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</si>
  <si>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</si>
  <si>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</si>
  <si>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</si>
  <si>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</si>
  <si>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</si>
  <si>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</si>
  <si>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</si>
  <si>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</si>
  <si>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</si>
  <si>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</si>
  <si>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</si>
  <si>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</si>
  <si>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</si>
  <si>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</si>
  <si>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</si>
  <si>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</si>
  <si>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</si>
  <si>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</si>
  <si>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</si>
  <si>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</si>
  <si>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</si>
  <si>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</si>
  <si>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</si>
  <si>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</si>
  <si>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</si>
  <si>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</si>
  <si>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</si>
  <si>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</si>
  <si>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</si>
  <si>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</si>
  <si>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</si>
  <si>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</si>
  <si>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</si>
  <si>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</si>
  <si>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</si>
  <si>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</si>
  <si>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</si>
  <si>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</si>
  <si>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</si>
  <si>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</si>
  <si>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</si>
  <si>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</si>
  <si>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</si>
  <si>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</si>
  <si>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</si>
  <si>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</si>
  <si>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</si>
  <si>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</si>
  <si>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</si>
  <si>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</si>
  <si>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</si>
  <si>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</si>
  <si>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</si>
  <si>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</si>
  <si>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</si>
  <si>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</si>
  <si>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</si>
  <si>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</si>
  <si>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</si>
  <si>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</si>
  <si>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</si>
  <si>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</si>
  <si>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</si>
  <si>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</si>
  <si>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</si>
  <si>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</si>
  <si>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</si>
  <si>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</si>
  <si>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</si>
  <si>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</si>
  <si>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</si>
  <si>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</si>
  <si>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</si>
  <si>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</si>
  <si>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</si>
  <si>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</si>
  <si>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</si>
  <si>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</si>
  <si>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</si>
  <si>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</si>
  <si>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</si>
  <si>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</si>
  <si>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</si>
  <si>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</si>
  <si>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</si>
  <si>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</si>
  <si>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</si>
  <si>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</si>
  <si>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</si>
  <si>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</si>
  <si>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</si>
  <si>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</si>
  <si>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</si>
  <si>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</si>
  <si>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</si>
  <si>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</si>
  <si>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</si>
  <si>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</si>
  <si>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</si>
  <si>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</si>
  <si>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</si>
  <si>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</si>
  <si>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</si>
  <si>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</si>
  <si>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</si>
  <si>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</si>
  <si>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</si>
  <si>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</si>
  <si>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</si>
  <si>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</si>
  <si>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</si>
  <si>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</si>
  <si>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</si>
  <si>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</si>
  <si>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</si>
  <si>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</si>
  <si>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</si>
  <si>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</si>
  <si>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</si>
  <si>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</si>
  <si>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</si>
  <si>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</si>
  <si>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</si>
  <si>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</si>
  <si>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</si>
  <si>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</si>
  <si>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</si>
  <si>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</si>
  <si>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</si>
  <si>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</si>
  <si>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</si>
  <si>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</si>
  <si>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</si>
  <si>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</si>
  <si>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</si>
  <si>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</si>
  <si>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</si>
  <si>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</si>
  <si>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</si>
  <si>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</si>
  <si>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</si>
  <si>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</si>
  <si>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</si>
  <si>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</si>
  <si>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</si>
  <si>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</si>
  <si>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</si>
  <si>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</si>
  <si>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</si>
  <si>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</si>
  <si>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</si>
  <si>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</si>
  <si>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</si>
  <si>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</si>
  <si>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</si>
  <si>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</si>
  <si>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</si>
  <si>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</si>
  <si>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</si>
  <si>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</si>
  <si>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</si>
  <si>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</si>
  <si>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</si>
  <si>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</si>
  <si>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</si>
  <si>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</si>
  <si>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</si>
  <si>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</si>
  <si>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</si>
  <si>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</si>
  <si>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</si>
  <si>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</si>
  <si>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</si>
  <si>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</si>
  <si>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</si>
  <si>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</si>
  <si>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</si>
  <si>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</si>
  <si>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</si>
  <si>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</si>
  <si>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</si>
  <si>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</si>
  <si>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</si>
  <si>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</si>
  <si>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</si>
  <si>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</si>
  <si>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</si>
  <si>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</si>
  <si>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</si>
  <si>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</si>
  <si>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</si>
  <si>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</si>
  <si>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</si>
  <si>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</si>
  <si>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</si>
  <si>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</si>
  <si>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</si>
  <si>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</si>
  <si>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</si>
  <si>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</si>
  <si>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</si>
  <si>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</si>
  <si>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</si>
  <si>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</si>
  <si>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</si>
  <si>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</si>
  <si>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</si>
  <si>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</si>
  <si>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</si>
  <si>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</si>
  <si>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</si>
  <si>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</si>
  <si>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</si>
  <si>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</si>
  <si>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</si>
  <si>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</si>
  <si>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</si>
  <si>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</si>
  <si>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</si>
  <si>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</si>
  <si>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</si>
  <si>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</si>
  <si>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</si>
  <si>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</si>
  <si>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</si>
  <si>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</si>
  <si>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</si>
  <si>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</si>
  <si>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</si>
  <si>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</si>
  <si>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</si>
  <si>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</si>
  <si>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</si>
  <si>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</si>
  <si>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</si>
  <si>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</si>
  <si>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</si>
  <si>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</si>
  <si>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</si>
  <si>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</si>
  <si>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</si>
  <si>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</si>
  <si>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</si>
  <si>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</si>
  <si>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</si>
  <si>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</si>
  <si>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</si>
  <si>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</si>
  <si>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</si>
  <si>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</si>
  <si>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</si>
  <si>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</si>
  <si>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</si>
  <si>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</si>
  <si>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</si>
  <si>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</si>
  <si>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</si>
  <si>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</si>
  <si>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</si>
  <si>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</si>
  <si>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</si>
  <si>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</si>
  <si>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</si>
  <si>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</si>
  <si>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</si>
  <si>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</si>
  <si>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</si>
  <si>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</si>
  <si>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</si>
  <si>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</si>
  <si>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</si>
  <si>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</si>
  <si>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</si>
  <si>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</si>
  <si>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</si>
  <si>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</si>
  <si>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</si>
  <si>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</si>
  <si>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</si>
  <si>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</si>
  <si>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</si>
  <si>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</si>
  <si>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</si>
  <si>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</si>
  <si>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</si>
  <si>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</si>
  <si>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</si>
  <si>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</si>
  <si>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</si>
  <si>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</si>
  <si>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</si>
  <si>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</si>
  <si>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</si>
  <si>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</si>
  <si>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</si>
  <si>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</si>
  <si>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</si>
  <si>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</si>
  <si>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</si>
  <si>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</si>
  <si>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</si>
  <si>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</si>
  <si>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</si>
  <si>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</si>
  <si>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</si>
  <si>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</si>
  <si>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</si>
  <si>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</si>
  <si>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</si>
  <si>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</si>
  <si>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</si>
  <si>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</si>
  <si>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</si>
  <si>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</si>
  <si>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</si>
  <si>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</si>
  <si>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</si>
  <si>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</si>
  <si>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</si>
  <si>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</si>
  <si>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</si>
  <si>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</si>
  <si>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</si>
  <si>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</si>
  <si>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</si>
  <si>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</si>
  <si>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</si>
  <si>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</si>
  <si>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</si>
  <si>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</si>
  <si>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</si>
  <si>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</si>
  <si>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</si>
  <si>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</si>
  <si>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</si>
  <si>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</si>
  <si>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</si>
  <si>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</si>
  <si>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</si>
  <si>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</si>
  <si>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</si>
  <si>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</si>
  <si>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</si>
  <si>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</si>
  <si>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</si>
  <si>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</si>
  <si>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</si>
  <si>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</si>
  <si>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</si>
  <si>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</si>
  <si>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</si>
  <si>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</si>
  <si>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</si>
  <si>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</si>
  <si>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</si>
  <si>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</si>
  <si>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</si>
  <si>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</si>
  <si>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</si>
  <si>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</si>
  <si>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</si>
  <si>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</si>
  <si>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</si>
  <si>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</si>
  <si>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</si>
  <si>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</si>
  <si>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</si>
  <si>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</si>
  <si>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</si>
  <si>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</si>
  <si>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</si>
  <si>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</si>
  <si>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</si>
  <si>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</si>
  <si>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</si>
  <si>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</si>
  <si>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</si>
  <si>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</si>
  <si>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</si>
  <si>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</si>
  <si>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</si>
  <si>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</si>
  <si>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</si>
  <si>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</si>
  <si>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</si>
  <si>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</si>
  <si>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</si>
  <si>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</si>
  <si>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</si>
  <si>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</si>
  <si>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</si>
  <si>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</si>
  <si>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</si>
  <si>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</si>
  <si>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</si>
  <si>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</si>
  <si>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</si>
  <si>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</si>
  <si>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</si>
  <si>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</si>
  <si>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</si>
  <si>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</si>
  <si>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</si>
  <si>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</si>
  <si>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</si>
  <si>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</si>
  <si>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</si>
  <si>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</si>
  <si>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</si>
  <si>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</si>
  <si>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</si>
  <si>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</si>
  <si>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</si>
  <si>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</si>
  <si>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</si>
  <si>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</si>
  <si>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</si>
  <si>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</si>
  <si>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</si>
  <si>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</si>
  <si>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</si>
  <si>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</si>
  <si>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</si>
  <si>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</si>
  <si>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</si>
  <si>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</si>
  <si>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</si>
  <si>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</si>
  <si>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</si>
  <si>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</si>
  <si>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</si>
  <si>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</si>
  <si>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</si>
  <si>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</si>
  <si>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</si>
  <si>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</si>
  <si>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</si>
  <si>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</si>
  <si>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</si>
  <si>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</si>
  <si>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</si>
  <si>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</si>
  <si>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</si>
  <si>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</si>
  <si>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</si>
  <si>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</si>
  <si>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</si>
  <si>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</si>
  <si>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</si>
  <si>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</si>
  <si>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</si>
  <si>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</si>
  <si>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</si>
  <si>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</si>
  <si>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</si>
  <si>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</si>
  <si>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</si>
  <si>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</si>
  <si>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</si>
  <si>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</si>
  <si>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</si>
  <si>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</si>
  <si>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</si>
  <si>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</si>
  <si>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</si>
  <si>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</si>
  <si>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</si>
  <si>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</si>
  <si>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</si>
  <si>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</si>
  <si>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</si>
  <si>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</si>
  <si>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</si>
  <si>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</si>
  <si>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</si>
  <si>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</si>
  <si>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</si>
  <si>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</si>
  <si>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</si>
  <si>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</si>
  <si>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</si>
  <si>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</si>
  <si>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</si>
  <si>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</si>
  <si>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</si>
  <si>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</si>
  <si>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</si>
  <si>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</si>
  <si>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</si>
  <si>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</si>
  <si>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</si>
  <si>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</si>
  <si>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</si>
  <si>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</si>
  <si>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</si>
  <si>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</si>
  <si>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</si>
  <si>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</si>
  <si>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</si>
  <si>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</si>
  <si>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</si>
  <si>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</si>
  <si>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</si>
  <si>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</si>
  <si>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</si>
  <si>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</si>
  <si>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</si>
  <si>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</si>
  <si>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</si>
  <si>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</si>
  <si>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</si>
  <si>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</si>
  <si>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</si>
  <si>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</si>
  <si>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</si>
  <si>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</si>
  <si>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</si>
  <si>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</si>
  <si>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</si>
  <si>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</si>
  <si>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</si>
  <si>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</si>
  <si>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</si>
  <si>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</si>
  <si>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</si>
  <si>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</si>
  <si>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</si>
  <si>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</si>
  <si>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</si>
  <si>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</si>
  <si>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</si>
  <si>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</si>
  <si>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</si>
  <si>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</si>
  <si>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</si>
  <si>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</si>
  <si>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</si>
  <si>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</si>
  <si>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</si>
  <si>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</si>
  <si>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</si>
  <si>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</si>
  <si>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</si>
  <si>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</si>
  <si>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</si>
  <si>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</si>
  <si>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</si>
  <si>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</si>
  <si>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</si>
  <si>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</si>
  <si>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</si>
  <si>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</si>
  <si>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</si>
  <si>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</si>
  <si>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</si>
  <si>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</si>
  <si>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</si>
  <si>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</si>
  <si>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</si>
  <si>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</si>
  <si>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</si>
  <si>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</si>
  <si>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</si>
  <si>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</si>
  <si>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</si>
  <si>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</si>
  <si>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</si>
  <si>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</si>
  <si>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</si>
  <si>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</si>
  <si>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</si>
  <si>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</si>
  <si>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</si>
  <si>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</si>
  <si>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</si>
  <si>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</si>
  <si>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</si>
  <si>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</si>
  <si>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</si>
  <si>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</si>
  <si>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</si>
  <si>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</si>
  <si>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</si>
  <si>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</si>
  <si>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</si>
  <si>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</si>
  <si>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</si>
  <si>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</si>
  <si>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</si>
  <si>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</si>
  <si>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</si>
  <si>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</si>
  <si>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</si>
  <si>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</si>
  <si>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</si>
  <si>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</si>
  <si>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</si>
  <si>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</si>
  <si>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</si>
  <si>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</si>
  <si>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</si>
  <si>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</si>
  <si>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</si>
  <si>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</si>
  <si>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</si>
  <si>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</si>
  <si>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</si>
  <si>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</si>
  <si>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</si>
  <si>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</si>
  <si>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</si>
  <si>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</si>
  <si>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</si>
  <si>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</si>
  <si>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</si>
  <si>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</si>
  <si>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</si>
  <si>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</si>
  <si>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</si>
  <si>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</si>
  <si>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</si>
  <si>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</si>
  <si>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</si>
  <si>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</si>
  <si>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</si>
  <si>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</si>
  <si>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</si>
  <si>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</si>
  <si>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</si>
  <si>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</si>
  <si>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</si>
  <si>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</si>
  <si>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</si>
  <si>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</si>
  <si>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</si>
  <si>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</si>
  <si>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</si>
  <si>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</si>
  <si>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</si>
  <si>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</si>
  <si>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</si>
  <si>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</si>
  <si>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</si>
  <si>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</si>
  <si>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</si>
  <si>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</si>
  <si>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</si>
  <si>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</si>
  <si>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</si>
  <si>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</si>
  <si>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</si>
  <si>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</si>
  <si>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</si>
  <si>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</si>
  <si>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</si>
  <si>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</si>
  <si>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</si>
  <si>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</si>
  <si>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</si>
  <si>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</si>
  <si>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</si>
  <si>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</si>
  <si>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</si>
  <si>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</si>
  <si>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</si>
  <si>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</si>
  <si>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</si>
  <si>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</si>
  <si>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</si>
  <si>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</si>
  <si>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</si>
  <si>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</si>
  <si>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</si>
  <si>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</si>
  <si>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</si>
  <si>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</si>
  <si>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</si>
  <si>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</si>
  <si>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</si>
  <si>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</si>
  <si>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</si>
  <si>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</si>
  <si>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</si>
  <si>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</si>
  <si>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</si>
  <si>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</si>
  <si>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</si>
  <si>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</si>
  <si>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</si>
  <si>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</si>
  <si>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</si>
  <si>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</si>
  <si>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</si>
  <si>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</si>
  <si>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</si>
  <si>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</si>
  <si>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</si>
  <si>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</si>
  <si>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</si>
  <si>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</si>
  <si>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</si>
  <si>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</si>
  <si>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</si>
  <si>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</si>
  <si>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</si>
  <si>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</si>
  <si>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</si>
  <si>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</si>
  <si>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</si>
  <si>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</si>
  <si>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</si>
  <si>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</si>
  <si>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</si>
  <si>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</si>
  <si>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</si>
  <si>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</si>
  <si>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</si>
  <si>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</si>
  <si>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</si>
  <si>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</si>
  <si>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</si>
  <si>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</si>
  <si>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</si>
  <si>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</si>
  <si>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</si>
  <si>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</si>
  <si>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</si>
  <si>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</si>
  <si>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</si>
  <si>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</si>
  <si>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</si>
  <si>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</si>
  <si>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</si>
  <si>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</si>
  <si>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</si>
  <si>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</si>
  <si>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</si>
  <si>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</si>
  <si>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</si>
  <si>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</si>
  <si>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</si>
  <si>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</si>
  <si>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</si>
  <si>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</si>
  <si>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</si>
  <si>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</si>
  <si>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</si>
  <si>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</si>
  <si>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</si>
  <si>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</si>
  <si>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</si>
  <si>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</si>
  <si>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</si>
  <si>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</si>
  <si>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</si>
  <si>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</si>
  <si>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</si>
  <si>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</si>
  <si>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</si>
  <si>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</si>
  <si>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</si>
  <si>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</si>
  <si>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</si>
  <si>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</si>
  <si>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</si>
  <si>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</si>
  <si>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</si>
  <si>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</si>
  <si>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</si>
  <si>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</si>
  <si>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</si>
  <si>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</si>
  <si>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</si>
  <si>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</si>
  <si>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</si>
  <si>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</si>
  <si>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</si>
  <si>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</si>
  <si>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</si>
  <si>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</si>
  <si>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</si>
  <si>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</si>
  <si>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</si>
  <si>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</si>
  <si>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</si>
  <si>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</si>
  <si>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</si>
  <si>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</si>
  <si>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</si>
  <si>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</si>
  <si>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</si>
  <si>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</si>
  <si>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</si>
  <si>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</si>
  <si>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</si>
  <si>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</si>
  <si>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</si>
  <si>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</si>
  <si>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</si>
  <si>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</si>
  <si>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</si>
  <si>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</si>
  <si>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</si>
  <si>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</si>
  <si>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</si>
  <si>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</si>
  <si>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</si>
  <si>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</si>
  <si>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</si>
  <si>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</si>
  <si>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</si>
  <si>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</si>
  <si>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</si>
  <si>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</si>
  <si>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</si>
  <si>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</si>
  <si>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</si>
  <si>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</si>
  <si>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</si>
  <si>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</si>
  <si>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</si>
  <si>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</si>
  <si>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</si>
  <si>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</si>
  <si>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</si>
  <si>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</si>
  <si>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</si>
  <si>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</si>
  <si>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</si>
  <si>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</si>
  <si>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</si>
  <si>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</si>
  <si>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</si>
  <si>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</si>
  <si>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</si>
  <si>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</si>
  <si>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</si>
  <si>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</si>
  <si>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</si>
  <si>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</si>
  <si>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</si>
  <si>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</si>
  <si>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</si>
  <si>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</si>
  <si>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</si>
  <si>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</si>
  <si>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</si>
  <si>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</si>
  <si>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</si>
  <si>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</si>
  <si>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</si>
  <si>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</si>
  <si>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</si>
  <si>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</si>
  <si>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</si>
  <si>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</si>
  <si>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</si>
  <si>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</si>
  <si>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</si>
  <si>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</si>
  <si>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</si>
  <si>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</si>
  <si>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</si>
  <si>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</si>
  <si>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</si>
  <si>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</si>
  <si>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</si>
  <si>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</si>
  <si>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</si>
  <si>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</si>
  <si>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</si>
  <si>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</si>
  <si>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</si>
  <si>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</si>
  <si>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</si>
  <si>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</si>
  <si>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</si>
  <si>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</si>
  <si>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</si>
  <si>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</si>
  <si>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</si>
  <si>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</si>
  <si>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</si>
  <si>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</si>
  <si>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</si>
  <si>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</si>
  <si>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</si>
  <si>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</si>
  <si>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</si>
  <si>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</si>
  <si>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</si>
  <si>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</si>
  <si>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</si>
  <si>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</si>
  <si>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</si>
  <si>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</si>
  <si>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</si>
  <si>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</si>
  <si>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</si>
  <si>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</si>
  <si>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</si>
  <si>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</si>
  <si>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</si>
  <si>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</si>
  <si>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</si>
  <si>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</si>
  <si>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</si>
  <si>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</si>
  <si>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</si>
  <si>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</si>
  <si>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</si>
  <si>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</si>
  <si>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</si>
  <si>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</si>
  <si>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</si>
  <si>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</si>
  <si>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</si>
  <si>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</si>
  <si>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</si>
  <si>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</si>
  <si>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</si>
  <si>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</si>
  <si>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</si>
  <si>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</si>
  <si>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</si>
  <si>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</si>
  <si>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</si>
  <si>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</si>
  <si>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</si>
  <si>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</si>
  <si>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</si>
  <si>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</si>
  <si>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</si>
  <si>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</si>
  <si>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</si>
  <si>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</si>
  <si>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</si>
  <si>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</si>
  <si>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</si>
  <si>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</si>
  <si>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</si>
  <si>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</si>
  <si>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</si>
  <si>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</si>
  <si>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</si>
  <si>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</si>
  <si>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</si>
  <si>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</si>
  <si>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</si>
  <si>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</si>
  <si>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</si>
  <si>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</si>
  <si>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</si>
  <si>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</si>
  <si>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</si>
  <si>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</si>
  <si>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</si>
  <si>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</si>
  <si>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</si>
  <si>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</si>
  <si>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</si>
  <si>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</si>
  <si>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</si>
  <si>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</si>
  <si>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</si>
  <si>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</si>
  <si>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</si>
  <si>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</si>
  <si>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</si>
  <si>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</si>
  <si>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</si>
  <si>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</si>
  <si>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</si>
  <si>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</si>
  <si>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</si>
  <si>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</si>
  <si>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</si>
  <si>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</si>
  <si>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</si>
  <si>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</si>
  <si>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</si>
  <si>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</si>
  <si>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</si>
  <si>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</si>
  <si>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</si>
  <si>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</si>
  <si>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</si>
  <si>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</si>
  <si>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</si>
  <si>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</si>
  <si>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</si>
  <si>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</si>
  <si>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</si>
  <si>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</si>
  <si>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</si>
  <si>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</si>
  <si>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</si>
  <si>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</si>
  <si>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</si>
  <si>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</si>
  <si>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</si>
  <si>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</si>
  <si>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</si>
  <si>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</si>
  <si>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</si>
  <si>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</si>
  <si>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</si>
  <si>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</si>
  <si>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</si>
  <si>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</si>
  <si>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</si>
  <si>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</si>
  <si>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</si>
  <si>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</si>
  <si>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</si>
  <si>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</si>
  <si>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</si>
  <si>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</si>
  <si>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</si>
  <si>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</si>
  <si>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</si>
  <si>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</si>
  <si>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</si>
  <si>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</si>
  <si>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</si>
  <si>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</si>
  <si>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</si>
  <si>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</si>
  <si>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</si>
  <si>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</si>
  <si>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</si>
  <si>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</si>
  <si>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</si>
  <si>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</si>
  <si>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</si>
  <si>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</si>
  <si>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</si>
  <si>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</si>
  <si>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</si>
  <si>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</si>
  <si>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</si>
  <si>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</si>
  <si>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</si>
  <si>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</si>
  <si>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</si>
  <si>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</si>
  <si>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</si>
  <si>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</si>
  <si>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</si>
  <si>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</si>
  <si>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</si>
  <si>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</si>
  <si>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</si>
  <si>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</si>
  <si>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</si>
  <si>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</si>
  <si>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</si>
  <si>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</si>
  <si>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</si>
  <si>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</si>
  <si>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</si>
  <si>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</si>
  <si>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</si>
  <si>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</si>
  <si>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</si>
  <si>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</si>
  <si>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</si>
  <si>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</si>
  <si>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</si>
  <si>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</si>
  <si>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</si>
  <si>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</si>
  <si>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</si>
  <si>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</si>
  <si>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</si>
  <si>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</si>
  <si>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</si>
  <si>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</si>
  <si>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</si>
  <si>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</si>
  <si>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</si>
  <si>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</si>
  <si>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</si>
  <si>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</si>
  <si>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</si>
  <si>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</si>
  <si>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</si>
  <si>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</si>
  <si>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</si>
  <si>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</si>
  <si>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</si>
  <si>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</si>
  <si>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</si>
  <si>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</si>
  <si>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</si>
  <si>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</si>
  <si>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</si>
  <si>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</si>
  <si>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</si>
  <si>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</si>
  <si>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</si>
  <si>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</si>
  <si>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</si>
  <si>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</si>
  <si>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</si>
  <si>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</si>
  <si>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</si>
  <si>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</si>
  <si>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</si>
  <si>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</si>
  <si>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</si>
  <si>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</si>
  <si>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</si>
  <si>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</si>
  <si>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</si>
  <si>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</si>
  <si>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</si>
  <si>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</si>
  <si>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</si>
  <si>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</si>
  <si>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</si>
  <si>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</si>
  <si>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</si>
  <si>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</si>
  <si>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</si>
  <si>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</si>
  <si>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</si>
  <si>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</si>
  <si>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</si>
  <si>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</si>
  <si>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</si>
  <si>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</si>
  <si>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</si>
  <si>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</si>
  <si>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</si>
  <si>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</si>
  <si>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</si>
  <si>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</si>
  <si>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</si>
  <si>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</si>
  <si>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</si>
  <si>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</si>
  <si>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</si>
  <si>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</si>
  <si>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</si>
  <si>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</si>
  <si>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</si>
  <si>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</si>
  <si>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</si>
  <si>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</si>
  <si>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</si>
  <si>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</si>
  <si>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</si>
  <si>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</si>
  <si>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</si>
  <si>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</si>
  <si>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</si>
  <si>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</si>
  <si>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</si>
  <si>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</si>
  <si>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</si>
  <si>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</si>
  <si>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</si>
  <si>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</si>
  <si>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</si>
  <si>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</si>
  <si>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</si>
  <si>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</si>
  <si>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</si>
  <si>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</si>
  <si>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</si>
  <si>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</si>
  <si>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</si>
  <si>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</si>
  <si>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</si>
  <si>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</si>
  <si>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</si>
  <si>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</si>
  <si>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</si>
  <si>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</si>
  <si>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</si>
  <si>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</si>
  <si>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</si>
  <si>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</si>
  <si>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</si>
  <si>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</si>
  <si>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</si>
  <si>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</si>
  <si>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</si>
  <si>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</si>
  <si>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</si>
  <si>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</si>
  <si>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</si>
  <si>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</si>
  <si>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</si>
  <si>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</si>
  <si>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</si>
  <si>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</si>
  <si>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</si>
  <si>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</si>
  <si>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</si>
  <si>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</si>
  <si>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</si>
  <si>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</si>
  <si>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</si>
  <si>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</si>
  <si>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</si>
  <si>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</si>
  <si>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</si>
  <si>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</si>
  <si>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</si>
  <si>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</si>
  <si>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Efficient Power Conversion Corporation </t>
  </si>
  <si>
    <t>All EPC GaN Power Transistor</t>
  </si>
  <si>
    <t>830380924</t>
  </si>
  <si>
    <t>DUNS</t>
  </si>
  <si>
    <t>909 N. Pacific Coast Highway Suite 230 El Segundo, CA 90245</t>
  </si>
  <si>
    <t>Rico Liao</t>
  </si>
  <si>
    <t>rico.liao@epc-co.com</t>
  </si>
  <si>
    <t>(886)919382609</t>
  </si>
  <si>
    <t>Yanping Ma</t>
  </si>
  <si>
    <t>Vice President, Quality</t>
  </si>
  <si>
    <t>yanping.ma@epc-co.com</t>
  </si>
  <si>
    <t>(1)3106150280</t>
  </si>
  <si>
    <t>100%</t>
  </si>
  <si>
    <t>https://epc-co.com/epc/aboutepc/qualityandenvironmental/ConflictMineralStatement.aspx</t>
  </si>
  <si>
    <t>CID001898</t>
    <phoneticPr fontId="0"/>
  </si>
  <si>
    <t>CID001105</t>
    <phoneticPr fontId="0"/>
  </si>
  <si>
    <t>CID001182</t>
    <phoneticPr fontId="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</si>
</sst>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ico.liao@epc-c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pc-co.com/epc/aboutepc/qualityandenvironmental/ConflictMineralStatement.aspx" TargetMode="External"/><Relationship Id="rId4" Type="http://schemas.openxmlformats.org/officeDocument/2006/relationships/hyperlink" Target="mailto:yanping.ma@epc-c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F58" sqref="F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0DD3EE-9467-47D2-95EA-97A24267770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727F009-C852-4F57-9443-732C533A8AF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15867</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15868</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DDF321D-007F-4D34-A7FE-08CFAC526328}"/>
    <hyperlink ref="D20" r:id="rId4" xr:uid="{4131AB95-4538-475B-BA2E-6064D7C32D96}"/>
    <hyperlink ref="G77" r:id="rId5" xr:uid="{57925AEB-EB89-45E0-B793-B32E92A9DE8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55" zoomScaleNormal="55" zoomScalePageLayoutView="55" workbookViewId="0">
      <selection activeCell="A5" sqref="A5:B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726</v>
      </c>
      <c r="B5" s="182" t="s">
        <v>1119</v>
      </c>
      <c r="C5" s="186" t="str">
        <f ca="1">IF(LEN(A5)=0,"",INDEX('Smelter Look-up'!$C:$C,MATCH($A5,'Smelter Look-up'!$E:$E,0)))</f>
        <v>Tanaka Kikinzoku Kogyo K.K.</v>
      </c>
      <c r="D5" s="230"/>
      <c r="E5" s="182" t="str">
        <f ca="1">IF(ISERROR($V5),"",OFFSET('Smelter Look-up'!$D$4,$V5-4,0)&amp;"")</f>
        <v>JAPAN</v>
      </c>
      <c r="F5" s="182" t="str">
        <f ca="1">IF(ISERROR($V5),"",OFFSET('Smelter Look-up'!$E$4,$V5-4,0))</f>
        <v>CID001875</v>
      </c>
      <c r="G5" s="182" t="str">
        <f ca="1">IF(C5=$X$4,IF(ISERROR($V5),"Enter smelter details","RMI"),IF(ISERROR($V5),"",OFFSET('Smelter Look-up'!$F$4,$V5-4,0)))</f>
        <v>RMI</v>
      </c>
      <c r="H5" s="183">
        <f ca="1">IF(ISERROR($V5),"",OFFSET('Smelter Look-up'!$G$4,$V5-4,0))</f>
        <v>0</v>
      </c>
      <c r="I5" s="184" t="str">
        <f ca="1">IF(ISERROR($V5),"",OFFSET('Smelter Look-up'!$H$4,$V5-4,0))</f>
        <v>Hiratsuka</v>
      </c>
      <c r="J5" s="184" t="str">
        <f ca="1">IF(ISERROR($V5),"",OFFSET('Smelter Look-up'!$I$4,$V5-4,0))</f>
        <v>Kanagawa</v>
      </c>
      <c r="K5" s="224"/>
      <c r="L5" s="224"/>
      <c r="M5" s="224"/>
      <c r="N5" s="224"/>
      <c r="O5" s="224"/>
      <c r="P5" s="185"/>
      <c r="Q5" s="225"/>
      <c r="R5" s="182" t="str">
        <f ca="1">IF(ISERROR($V5),"",OFFSET('Smelter Look-up'!$C$4,$V5-4,0)&amp;"")</f>
        <v>Tanaka Kikinzoku Kogyo K.K.</v>
      </c>
      <c r="S5" s="181" t="str">
        <f ca="1">IF(B5="","",IF(ISERROR(MATCH($E5,CL,0)),"Unknown",INDIRECT("'C'!$A$"&amp;MATCH($E5,CL,0)+1)))</f>
        <v>JP</v>
      </c>
      <c r="T5" s="181" t="str">
        <f ca="1">IF(B5="","",IF(ISERROR(MATCH($J5,SorP!$B$1:$B$6226,0)),"",INDIRECT("'SorP'!$A$"&amp;MATCH($S5&amp;$J5,SorP!C:C,0))))</f>
        <v>JP-14</v>
      </c>
      <c r="U5" s="201"/>
      <c r="V5" s="226">
        <f ca="1">IF(C5="",NA(),IF(OR(C5="Smelter not listed",C5="Smelter not yet identified"),MATCH($B5&amp;$D5,'Smelter Look-up'!$J:$J,0),MATCH($B5&amp;$C5,'Smelter Look-up'!$J:$J,0)))</f>
        <v>289</v>
      </c>
      <c r="X5" s="227">
        <f t="shared" ref="X5" ca="1" si="0">IF(AND(C5="Smelter not listed",OR(LEN(D5)=0,LEN(E5)=0)),1,0)</f>
        <v>0</v>
      </c>
      <c r="AB5" s="228" t="str">
        <f t="shared" ref="AB5" ca="1" si="1">B5&amp;C5</f>
        <v>GoldTanaka Kikinzoku Kogyo K.K.</v>
      </c>
    </row>
    <row r="6" spans="1:34" s="227" customFormat="1" ht="20.100000000000001" customHeight="1">
      <c r="A6" s="262" t="s">
        <v>674</v>
      </c>
      <c r="B6" s="182" t="s">
        <v>1119</v>
      </c>
      <c r="C6" s="186" t="str">
        <f ca="1">IF(LEN(A6)=0,"",INDEX('Smelter Look-up'!$C:$C,MATCH($A6,'Smelter Look-up'!$E:$E,0)))</f>
        <v>Heraeus Germany GmbH Co. KG</v>
      </c>
      <c r="D6" s="230"/>
      <c r="E6" s="182" t="str">
        <f ca="1">IF(ISERROR($V6),"",OFFSET('Smelter Look-up'!$D$4,$V6-4,0)&amp;"")</f>
        <v>GERMANY</v>
      </c>
      <c r="F6" s="182" t="str">
        <f ca="1">IF(ISERROR($V6),"",OFFSET('Smelter Look-up'!$E$4,$V6-4,0))</f>
        <v>CID000711</v>
      </c>
      <c r="G6" s="182" t="str">
        <f ca="1">IF(C6=$X$4,IF(ISERROR($V6),"Enter smelter details","RMI"),IF(ISERROR($V6),"",OFFSET('Smelter Look-up'!$F$4,$V6-4,0)))</f>
        <v>RMI</v>
      </c>
      <c r="H6" s="183">
        <f ca="1">IF(ISERROR($V6),"",OFFSET('Smelter Look-up'!$G$4,$V6-4,0))</f>
        <v>0</v>
      </c>
      <c r="I6" s="184" t="str">
        <f ca="1">IF(ISERROR($V6),"",OFFSET('Smelter Look-up'!$H$4,$V6-4,0))</f>
        <v>Hanau</v>
      </c>
      <c r="J6" s="184" t="str">
        <f ca="1">IF(ISERROR($V6),"",OFFSET('Smelter Look-up'!$I$4,$V6-4,0))</f>
        <v>Hessen</v>
      </c>
      <c r="K6" s="224"/>
      <c r="L6" s="224"/>
      <c r="M6" s="224"/>
      <c r="N6" s="224"/>
      <c r="O6" s="224"/>
      <c r="P6" s="185"/>
      <c r="Q6" s="225"/>
      <c r="R6" s="182" t="str">
        <f ca="1">IF(ISERROR($V6),"",OFFSET('Smelter Look-up'!$C$4,$V6-4,0)&amp;"")</f>
        <v>Heraeus Germany GmbH Co. KG</v>
      </c>
      <c r="S6" s="181" t="str">
        <f t="shared" ref="S6:S37" ca="1" si="2">IF(B6="","",IF(ISERROR(MATCH($E6,CL,0)),"Unknown",INDIRECT("'C'!$A$"&amp;MATCH($E6,CL,0)+1)))</f>
        <v>DE</v>
      </c>
      <c r="T6" s="181" t="str">
        <f ca="1">IF(B6="","",IF(ISERROR(MATCH($J6,SorP!$B$1:$B$6226,0)),"",INDIRECT("'SorP'!$A$"&amp;MATCH($S6&amp;$J6,SorP!C:C,0))))</f>
        <v>DE-HE</v>
      </c>
      <c r="U6" s="201"/>
      <c r="V6" s="226">
        <f ca="1">IF(C6="",NA(),IF(OR(C6="Smelter not listed",C6="Smelter not yet identified"),MATCH($B6&amp;$D6,'Smelter Look-up'!$J:$J,0),MATCH($B6&amp;$C6,'Smelter Look-up'!$J:$J,0)))</f>
        <v>109</v>
      </c>
      <c r="X6" s="227">
        <f t="shared" ref="X6:X37" ca="1" si="3">IF(AND(C6="Smelter not listed",OR(LEN(D6)=0,LEN(E6)=0)),1,0)</f>
        <v>0</v>
      </c>
      <c r="AB6" s="228" t="str">
        <f t="shared" ref="AB6:AB37" ca="1" si="4">B6&amp;C6</f>
        <v>GoldHeraeus Germany GmbH Co. KG</v>
      </c>
    </row>
    <row r="7" spans="1:34" s="227" customFormat="1" ht="20.100000000000001" customHeight="1">
      <c r="A7" s="262" t="s">
        <v>793</v>
      </c>
      <c r="B7" s="182" t="s">
        <v>1122</v>
      </c>
      <c r="C7" s="186" t="str">
        <f ca="1">IF(LEN(A7)=0,"",INDEX('Smelter Look-up'!$C:$C,MATCH($A7,'Smelter Look-up'!$E:$E,0)))</f>
        <v>Xiamen Tungsten Co., Ltd.</v>
      </c>
      <c r="D7" s="230"/>
      <c r="E7" s="182" t="str">
        <f ca="1">IF(ISERROR($V7),"",OFFSET('Smelter Look-up'!$D$4,$V7-4,0)&amp;"")</f>
        <v>CHINA</v>
      </c>
      <c r="F7" s="182" t="str">
        <f ca="1">IF(ISERROR($V7),"",OFFSET('Smelter Look-up'!$E$4,$V7-4,0))</f>
        <v>CID002082</v>
      </c>
      <c r="G7" s="182">
        <f ca="1">IF(C7=$X$4,IF(ISERROR($V7),"Enter smelter details","RMI"),IF(ISERROR($V7),"",OFFSET('Smelter Look-up'!$F$4,$V7-4,0)))</f>
        <v>0</v>
      </c>
      <c r="H7" s="183">
        <f ca="1">IF(ISERROR($V7),"",OFFSET('Smelter Look-up'!$G$4,$V7-4,0))</f>
        <v>0</v>
      </c>
      <c r="I7" s="184" t="str">
        <f ca="1">IF(ISERROR($V7),"",OFFSET('Smelter Look-up'!$H$4,$V7-4,0))</f>
        <v>Xiamen</v>
      </c>
      <c r="J7" s="184" t="str">
        <f ca="1">IF(ISERROR($V7),"",OFFSET('Smelter Look-up'!$I$4,$V7-4,0))</f>
        <v>Fujian Sheng</v>
      </c>
      <c r="K7" s="224"/>
      <c r="L7" s="224"/>
      <c r="M7" s="224"/>
      <c r="N7" s="224"/>
      <c r="O7" s="224"/>
      <c r="P7" s="185"/>
      <c r="Q7" s="225"/>
      <c r="R7" s="182" t="str">
        <f ca="1">IF(ISERROR($V7),"",OFFSET('Smelter Look-up'!$C$4,$V7-4,0)&amp;"")</f>
        <v>Xiamen Tungsten Co., Ltd.</v>
      </c>
      <c r="S7" s="181" t="str">
        <f t="shared" ca="1" si="2"/>
        <v>CN</v>
      </c>
      <c r="T7" s="181" t="str">
        <f ca="1">IF(B7="","",IF(ISERROR(MATCH($J7,SorP!$B$1:$B$6226,0)),"",INDIRECT("'SorP'!$A$"&amp;MATCH($S7&amp;$J7,SorP!C:C,0))))</f>
        <v>CN-FJ</v>
      </c>
      <c r="U7" s="201"/>
      <c r="V7" s="226">
        <f ca="1">IF(C7="",NA(),IF(OR(C7="Smelter not listed",C7="Smelter not yet identified"),MATCH($B7&amp;$D7,'Smelter Look-up'!$J:$J,0),MATCH($B7&amp;$C7,'Smelter Look-up'!$J:$J,0)))</f>
        <v>659</v>
      </c>
      <c r="X7" s="227">
        <f t="shared" ca="1" si="3"/>
        <v>0</v>
      </c>
      <c r="AB7" s="228" t="str">
        <f t="shared" ca="1" si="4"/>
        <v>TungstenXiamen Tungsten Co., Ltd.</v>
      </c>
    </row>
    <row r="8" spans="1:34" s="227" customFormat="1" ht="20.100000000000001" customHeight="1">
      <c r="A8" s="262" t="s">
        <v>724</v>
      </c>
      <c r="B8" s="182" t="s">
        <v>1119</v>
      </c>
      <c r="C8" s="186" t="str">
        <f ca="1">IF(LEN(A8)=0,"",INDEX('Smelter Look-up'!$C:$C,MATCH($A8,'Smelter Look-up'!$E:$E,0)))</f>
        <v>Solar Applied Materials Technology Corp.</v>
      </c>
      <c r="D8" s="230"/>
      <c r="E8" s="182" t="str">
        <f ca="1">IF(ISERROR($V8),"",OFFSET('Smelter Look-up'!$D$4,$V8-4,0)&amp;"")</f>
        <v>TAIWAN, PROVINCE OF CHINA</v>
      </c>
      <c r="F8" s="182" t="str">
        <f ca="1">IF(ISERROR($V8),"",OFFSET('Smelter Look-up'!$E$4,$V8-4,0))</f>
        <v>CID001761</v>
      </c>
      <c r="G8" s="182" t="str">
        <f ca="1">IF(C8=$X$4,IF(ISERROR($V8),"Enter smelter details","RMI"),IF(ISERROR($V8),"",OFFSET('Smelter Look-up'!$F$4,$V8-4,0)))</f>
        <v>RMI</v>
      </c>
      <c r="H8" s="183">
        <f ca="1">IF(ISERROR($V8),"",OFFSET('Smelter Look-up'!$G$4,$V8-4,0))</f>
        <v>0</v>
      </c>
      <c r="I8" s="184" t="str">
        <f ca="1">IF(ISERROR($V8),"",OFFSET('Smelter Look-up'!$H$4,$V8-4,0))</f>
        <v>Tainan City</v>
      </c>
      <c r="J8" s="184" t="str">
        <f ca="1">IF(ISERROR($V8),"",OFFSET('Smelter Look-up'!$I$4,$V8-4,0))</f>
        <v>Tainan</v>
      </c>
      <c r="K8" s="224"/>
      <c r="L8" s="224"/>
      <c r="M8" s="224"/>
      <c r="N8" s="224"/>
      <c r="O8" s="224"/>
      <c r="P8" s="185"/>
      <c r="Q8" s="225"/>
      <c r="R8" s="182" t="str">
        <f ca="1">IF(ISERROR($V8),"",OFFSET('Smelter Look-up'!$C$4,$V8-4,0)&amp;"")</f>
        <v>Solar Applied Materials Technology Corp.</v>
      </c>
      <c r="S8" s="181" t="str">
        <f t="shared" ca="1" si="2"/>
        <v>TW</v>
      </c>
      <c r="T8" s="181" t="str">
        <f ca="1">IF(B8="","",IF(ISERROR(MATCH($J8,SorP!$B$1:$B$6226,0)),"",INDIRECT("'SorP'!$A$"&amp;MATCH($S8&amp;$J8,SorP!C:C,0))))</f>
        <v>TW-TNN</v>
      </c>
      <c r="U8" s="201"/>
      <c r="V8" s="226">
        <f ca="1">IF(C8="",NA(),IF(OR(C8="Smelter not listed",C8="Smelter not yet identified"),MATCH($B8&amp;$D8,'Smelter Look-up'!$J:$J,0),MATCH($B8&amp;$C8,'Smelter Look-up'!$J:$J,0)))</f>
        <v>269</v>
      </c>
      <c r="X8" s="227">
        <f t="shared" ca="1" si="3"/>
        <v>0</v>
      </c>
      <c r="AB8" s="228" t="str">
        <f t="shared" ca="1" si="4"/>
        <v>GoldSolar Applied Materials Technology Corp.</v>
      </c>
    </row>
    <row r="9" spans="1:34" s="227" customFormat="1" ht="20.100000000000001" customHeight="1">
      <c r="A9" s="262" t="s">
        <v>15869</v>
      </c>
      <c r="B9" s="182" t="s">
        <v>1120</v>
      </c>
      <c r="C9" s="186" t="str">
        <f ca="1">IF(LEN(A9)=0,"",INDEX('Smelter Look-up'!$C:$C,MATCH($A9,'Smelter Look-up'!$E:$E,0)))</f>
        <v>Thaisarco</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 ca="1">IF(C9="",NA(),IF(OR(C9="Smelter not listed",C9="Smelter not yet identified"),MATCH($B9&amp;$D9,'Smelter Look-up'!$J:$J,0),MATCH($B9&amp;$C9,'Smelter Look-up'!$J:$J,0)))</f>
        <v>547</v>
      </c>
      <c r="X9" s="227">
        <f t="shared" ca="1" si="3"/>
        <v>0</v>
      </c>
      <c r="AB9" s="228" t="str">
        <f t="shared" ca="1" si="4"/>
        <v>TinThaisarco</v>
      </c>
    </row>
    <row r="10" spans="1:34" s="227" customFormat="1" ht="20.100000000000001" customHeight="1">
      <c r="A10" s="262" t="s">
        <v>15870</v>
      </c>
      <c r="B10" s="182" t="s">
        <v>1120</v>
      </c>
      <c r="C10" s="186" t="str">
        <f ca="1">IF(LEN(A10)=0,"",INDEX('Smelter Look-up'!$C:$C,MATCH($A10,'Smelter Look-up'!$E:$E,0)))</f>
        <v>Malaysia Smelting Corporation (MSC)</v>
      </c>
      <c r="D10" s="230"/>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4"/>
      <c r="L10" s="224"/>
      <c r="M10" s="224"/>
      <c r="N10" s="224"/>
      <c r="O10" s="224"/>
      <c r="P10" s="185"/>
      <c r="Q10" s="225"/>
      <c r="R10" s="182" t="str">
        <f ca="1">IF(ISERROR($V10),"",OFFSET('Smelter Look-up'!$C$4,$V10-4,0)&amp;"")</f>
        <v>Malaysia Smelting Corporation (MSC)</v>
      </c>
      <c r="S10" s="181" t="str">
        <f t="shared" ca="1" si="2"/>
        <v>MY</v>
      </c>
      <c r="T10" s="181" t="str">
        <f ca="1">IF(B10="","",IF(ISERROR(MATCH($J10,SorP!$B$1:$B$6226,0)),"",INDIRECT("'SorP'!$A$"&amp;MATCH($S10&amp;$J10,SorP!C:C,0))))</f>
        <v>MY-07</v>
      </c>
      <c r="U10" s="201"/>
      <c r="V10" s="226">
        <f ca="1">IF(C10="",NA(),IF(OR(C10="Smelter not listed",C10="Smelter not yet identified"),MATCH($B10&amp;$D10,'Smelter Look-up'!$J:$J,0),MATCH($B10&amp;$C10,'Smelter Look-up'!$J:$J,0)))</f>
        <v>474</v>
      </c>
      <c r="X10" s="227">
        <f t="shared" ca="1" si="3"/>
        <v>0</v>
      </c>
      <c r="AB10" s="228" t="str">
        <f t="shared" ca="1" si="4"/>
        <v>TinMalaysia Smelting Corporation (MSC)</v>
      </c>
    </row>
    <row r="11" spans="1:34" s="227" customFormat="1" ht="20.100000000000001" customHeight="1">
      <c r="A11" s="262" t="s">
        <v>15871</v>
      </c>
      <c r="B11" s="182" t="s">
        <v>1120</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 ca="1">IF(C11="",NA(),IF(OR(C11="Smelter not listed",C11="Smelter not yet identified"),MATCH($B11&amp;$D11,'Smelter Look-up'!$J:$J,0),MATCH($B11&amp;$C11,'Smelter Look-up'!$J:$J,0)))</f>
        <v>487</v>
      </c>
      <c r="X11" s="227">
        <f t="shared" ca="1" si="3"/>
        <v>0</v>
      </c>
      <c r="AB11" s="228" t="str">
        <f t="shared" ca="1" si="4"/>
        <v>TinMinsur</v>
      </c>
    </row>
    <row r="12" spans="1:34" s="227" customFormat="1" ht="20.100000000000001" customHeight="1">
      <c r="A12" s="262" t="s">
        <v>726</v>
      </c>
      <c r="B12" s="182" t="s">
        <v>1119</v>
      </c>
      <c r="C12" s="186" t="str">
        <f ca="1">IF(LEN(A12)=0,"",INDEX('Smelter Look-up'!$C:$C,MATCH($A12,'Smelter Look-up'!$E:$E,0)))</f>
        <v>Tanaka Kikinzoku Kogyo K.K.</v>
      </c>
      <c r="D12" s="230"/>
      <c r="E12" s="182" t="str">
        <f ca="1">IF(ISERROR($V12),"",OFFSET('Smelter Look-up'!$D$4,$V12-4,0)&amp;"")</f>
        <v>JAPAN</v>
      </c>
      <c r="F12" s="182" t="str">
        <f ca="1">IF(ISERROR($V12),"",OFFSET('Smelter Look-up'!$E$4,$V12-4,0))</f>
        <v>CID001875</v>
      </c>
      <c r="G12" s="182" t="str">
        <f ca="1">IF(C12=$X$4,IF(ISERROR($V12),"Enter smelter details","RMI"),IF(ISERROR($V12),"",OFFSET('Smelter Look-up'!$F$4,$V12-4,0)))</f>
        <v>RMI</v>
      </c>
      <c r="H12" s="183">
        <f ca="1">IF(ISERROR($V12),"",OFFSET('Smelter Look-up'!$G$4,$V12-4,0))</f>
        <v>0</v>
      </c>
      <c r="I12" s="184" t="str">
        <f ca="1">IF(ISERROR($V12),"",OFFSET('Smelter Look-up'!$H$4,$V12-4,0))</f>
        <v>Hiratsuka</v>
      </c>
      <c r="J12" s="184" t="str">
        <f ca="1">IF(ISERROR($V12),"",OFFSET('Smelter Look-up'!$I$4,$V12-4,0))</f>
        <v>Kanagawa</v>
      </c>
      <c r="K12" s="224"/>
      <c r="L12" s="224"/>
      <c r="M12" s="224"/>
      <c r="N12" s="224"/>
      <c r="O12" s="224"/>
      <c r="P12" s="185"/>
      <c r="Q12" s="225"/>
      <c r="R12" s="182" t="str">
        <f ca="1">IF(ISERROR($V12),"",OFFSET('Smelter Look-up'!$C$4,$V12-4,0)&amp;"")</f>
        <v>Tanaka Kikinzoku Kogyo K.K.</v>
      </c>
      <c r="S12" s="181" t="str">
        <f t="shared" ca="1" si="2"/>
        <v>JP</v>
      </c>
      <c r="T12" s="181" t="str">
        <f ca="1">IF(B12="","",IF(ISERROR(MATCH($J12,SorP!$B$1:$B$6226,0)),"",INDIRECT("'SorP'!$A$"&amp;MATCH($S12&amp;$J12,SorP!C:C,0))))</f>
        <v>JP-14</v>
      </c>
      <c r="U12" s="201"/>
      <c r="V12" s="226">
        <f ca="1">IF(C12="",NA(),IF(OR(C12="Smelter not listed",C12="Smelter not yet identified"),MATCH($B12&amp;$D12,'Smelter Look-up'!$J:$J,0),MATCH($B12&amp;$C12,'Smelter Look-up'!$J:$J,0)))</f>
        <v>289</v>
      </c>
      <c r="X12" s="227">
        <f t="shared" ca="1" si="3"/>
        <v>0</v>
      </c>
      <c r="AB12" s="228" t="str">
        <f t="shared" ca="1" si="4"/>
        <v>GoldTanaka Kikinzoku Kogyo K.K.</v>
      </c>
    </row>
    <row r="13" spans="1:34" s="227" customFormat="1" ht="20.100000000000001" customHeight="1">
      <c r="A13" s="262" t="s">
        <v>779</v>
      </c>
      <c r="B13" s="182" t="s">
        <v>1120</v>
      </c>
      <c r="C13" s="186" t="str">
        <f ca="1">IF(LEN(A13)=0,"",INDEX('Smelter Look-up'!$C:$C,MATCH($A13,'Smelter Look-up'!$E:$E,0)))</f>
        <v>Thaisarco</v>
      </c>
      <c r="D13" s="230"/>
      <c r="E13" s="182" t="str">
        <f ca="1">IF(ISERROR($V13),"",OFFSET('Smelter Look-up'!$D$4,$V13-4,0)&amp;"")</f>
        <v>THAILAND</v>
      </c>
      <c r="F13" s="182" t="str">
        <f ca="1">IF(ISERROR($V13),"",OFFSET('Smelter Look-up'!$E$4,$V13-4,0))</f>
        <v>CID001898</v>
      </c>
      <c r="G13" s="182" t="str">
        <f ca="1">IF(C13=$X$4,IF(ISERROR($V13),"Enter smelter details","RMI"),IF(ISERROR($V13),"",OFFSET('Smelter Look-up'!$F$4,$V13-4,0)))</f>
        <v>RMI</v>
      </c>
      <c r="H13" s="183">
        <f ca="1">IF(ISERROR($V13),"",OFFSET('Smelter Look-up'!$G$4,$V13-4,0))</f>
        <v>0</v>
      </c>
      <c r="I13" s="184" t="str">
        <f ca="1">IF(ISERROR($V13),"",OFFSET('Smelter Look-up'!$H$4,$V13-4,0))</f>
        <v>Amphur Muang</v>
      </c>
      <c r="J13" s="184" t="str">
        <f ca="1">IF(ISERROR($V13),"",OFFSET('Smelter Look-up'!$I$4,$V13-4,0))</f>
        <v>Phuket</v>
      </c>
      <c r="K13" s="224"/>
      <c r="L13" s="224"/>
      <c r="M13" s="224"/>
      <c r="N13" s="224"/>
      <c r="O13" s="224"/>
      <c r="P13" s="185"/>
      <c r="Q13" s="225"/>
      <c r="R13" s="182" t="str">
        <f ca="1">IF(ISERROR($V13),"",OFFSET('Smelter Look-up'!$C$4,$V13-4,0)&amp;"")</f>
        <v>Thaisarco</v>
      </c>
      <c r="S13" s="181" t="str">
        <f t="shared" ca="1" si="2"/>
        <v>TH</v>
      </c>
      <c r="T13" s="181" t="str">
        <f ca="1">IF(B13="","",IF(ISERROR(MATCH($J13,SorP!$B$1:$B$6226,0)),"",INDIRECT("'SorP'!$A$"&amp;MATCH($S13&amp;$J13,SorP!C:C,0))))</f>
        <v>TH-83</v>
      </c>
      <c r="U13" s="201"/>
      <c r="V13" s="226">
        <f ca="1">IF(C13="",NA(),IF(OR(C13="Smelter not listed",C13="Smelter not yet identified"),MATCH($B13&amp;$D13,'Smelter Look-up'!$J:$J,0),MATCH($B13&amp;$C13,'Smelter Look-up'!$J:$J,0)))</f>
        <v>547</v>
      </c>
      <c r="X13" s="227">
        <f t="shared" ca="1" si="3"/>
        <v>0</v>
      </c>
      <c r="AB13" s="228" t="str">
        <f t="shared" ca="1" si="4"/>
        <v>TinThaisarco</v>
      </c>
    </row>
    <row r="14" spans="1:34" s="227" customFormat="1" ht="20.100000000000001" customHeight="1">
      <c r="A14" s="262" t="s">
        <v>766</v>
      </c>
      <c r="B14" s="182" t="s">
        <v>1120</v>
      </c>
      <c r="C14" s="186" t="str">
        <f ca="1">IF(LEN(A14)=0,"",INDEX('Smelter Look-up'!$C:$C,MATCH($A14,'Smelter Look-up'!$E:$E,0)))</f>
        <v>Malaysia Smelting Corporation (MSC)</v>
      </c>
      <c r="D14" s="230"/>
      <c r="E14" s="182" t="str">
        <f ca="1">IF(ISERROR($V14),"",OFFSET('Smelter Look-up'!$D$4,$V14-4,0)&amp;"")</f>
        <v>MALAYSIA</v>
      </c>
      <c r="F14" s="182" t="str">
        <f ca="1">IF(ISERROR($V14),"",OFFSET('Smelter Look-up'!$E$4,$V14-4,0))</f>
        <v>CID001105</v>
      </c>
      <c r="G14" s="182" t="str">
        <f ca="1">IF(C14=$X$4,IF(ISERROR($V14),"Enter smelter details","RMI"),IF(ISERROR($V14),"",OFFSET('Smelter Look-up'!$F$4,$V14-4,0)))</f>
        <v>RMI</v>
      </c>
      <c r="H14" s="183">
        <f ca="1">IF(ISERROR($V14),"",OFFSET('Smelter Look-up'!$G$4,$V14-4,0))</f>
        <v>0</v>
      </c>
      <c r="I14" s="184" t="str">
        <f ca="1">IF(ISERROR($V14),"",OFFSET('Smelter Look-up'!$H$4,$V14-4,0))</f>
        <v>Butterworth</v>
      </c>
      <c r="J14" s="184" t="str">
        <f ca="1">IF(ISERROR($V14),"",OFFSET('Smelter Look-up'!$I$4,$V14-4,0))</f>
        <v>Pulau Pinang</v>
      </c>
      <c r="K14" s="224"/>
      <c r="L14" s="224"/>
      <c r="M14" s="224"/>
      <c r="N14" s="224"/>
      <c r="O14" s="224"/>
      <c r="P14" s="185"/>
      <c r="Q14" s="225"/>
      <c r="R14" s="182" t="str">
        <f ca="1">IF(ISERROR($V14),"",OFFSET('Smelter Look-up'!$C$4,$V14-4,0)&amp;"")</f>
        <v>Malaysia Smelting Corporation (MSC)</v>
      </c>
      <c r="S14" s="181" t="str">
        <f t="shared" ca="1" si="2"/>
        <v>MY</v>
      </c>
      <c r="T14" s="181" t="str">
        <f ca="1">IF(B14="","",IF(ISERROR(MATCH($J14,SorP!$B$1:$B$6226,0)),"",INDIRECT("'SorP'!$A$"&amp;MATCH($S14&amp;$J14,SorP!C:C,0))))</f>
        <v>MY-07</v>
      </c>
      <c r="U14" s="201"/>
      <c r="V14" s="226">
        <f ca="1">IF(C14="",NA(),IF(OR(C14="Smelter not listed",C14="Smelter not yet identified"),MATCH($B14&amp;$D14,'Smelter Look-up'!$J:$J,0),MATCH($B14&amp;$C14,'Smelter Look-up'!$J:$J,0)))</f>
        <v>474</v>
      </c>
      <c r="X14" s="227">
        <f t="shared" ca="1" si="3"/>
        <v>0</v>
      </c>
      <c r="AB14" s="228" t="str">
        <f t="shared" ca="1" si="4"/>
        <v>TinMalaysia Smelting Corporation (MSC)</v>
      </c>
    </row>
    <row r="15" spans="1:34" s="227" customFormat="1" ht="20.100000000000001" customHeight="1">
      <c r="A15" s="262" t="s">
        <v>2512</v>
      </c>
      <c r="B15" s="182" t="s">
        <v>1120</v>
      </c>
      <c r="C15" s="186" t="str">
        <f ca="1">IF(LEN(A15)=0,"",INDEX('Smelter Look-up'!$C:$C,MATCH($A15,'Smelter Look-up'!$E:$E,0)))</f>
        <v>Guangdong Hanhe Non-Ferrous Metal Co., Ltd.</v>
      </c>
      <c r="D15" s="230"/>
      <c r="E15" s="182" t="str">
        <f ca="1">IF(ISERROR($V15),"",OFFSET('Smelter Look-up'!$D$4,$V15-4,0)&amp;"")</f>
        <v>CHINA</v>
      </c>
      <c r="F15" s="182" t="str">
        <f ca="1">IF(ISERROR($V15),"",OFFSET('Smelter Look-up'!$E$4,$V15-4,0))</f>
        <v>CID003116</v>
      </c>
      <c r="G15" s="182" t="str">
        <f ca="1">IF(C15=$X$4,IF(ISERROR($V15),"Enter smelter details","RMI"),IF(ISERROR($V15),"",OFFSET('Smelter Look-up'!$F$4,$V15-4,0)))</f>
        <v>RMI</v>
      </c>
      <c r="H15" s="183">
        <f ca="1">IF(ISERROR($V15),"",OFFSET('Smelter Look-up'!$G$4,$V15-4,0))</f>
        <v>0</v>
      </c>
      <c r="I15" s="184" t="str">
        <f ca="1">IF(ISERROR($V15),"",OFFSET('Smelter Look-up'!$H$4,$V15-4,0))</f>
        <v>Chaozhou</v>
      </c>
      <c r="J15" s="184" t="str">
        <f ca="1">IF(ISERROR($V15),"",OFFSET('Smelter Look-up'!$I$4,$V15-4,0))</f>
        <v>Guangdong Sheng</v>
      </c>
      <c r="K15" s="224"/>
      <c r="L15" s="224"/>
      <c r="M15" s="224"/>
      <c r="N15" s="224"/>
      <c r="O15" s="224"/>
      <c r="P15" s="185"/>
      <c r="Q15" s="225"/>
      <c r="R15" s="182" t="str">
        <f ca="1">IF(ISERROR($V15),"",OFFSET('Smelter Look-up'!$C$4,$V15-4,0)&amp;"")</f>
        <v>Guangdong Hanhe Non-Ferrous Metal Co., Ltd.</v>
      </c>
      <c r="S15" s="181" t="str">
        <f t="shared" ca="1" si="2"/>
        <v>CN</v>
      </c>
      <c r="T15" s="181" t="str">
        <f ca="1">IF(B15="","",IF(ISERROR(MATCH($J15,SorP!$B$1:$B$6226,0)),"",INDIRECT("'SorP'!$A$"&amp;MATCH($S15&amp;$J15,SorP!C:C,0))))</f>
        <v>CN-GD</v>
      </c>
      <c r="U15" s="201"/>
      <c r="V15" s="226">
        <f ca="1">IF(C15="",NA(),IF(OR(C15="Smelter not listed",C15="Smelter not yet identified"),MATCH($B15&amp;$D15,'Smelter Look-up'!$J:$J,0),MATCH($B15&amp;$C15,'Smelter Look-up'!$J:$J,0)))</f>
        <v>455</v>
      </c>
      <c r="X15" s="227">
        <f t="shared" ca="1" si="3"/>
        <v>0</v>
      </c>
      <c r="AB15" s="228" t="str">
        <f t="shared" ca="1" si="4"/>
        <v>TinGuangdong Hanhe Non-Ferrous Metal Co., Ltd.</v>
      </c>
    </row>
    <row r="16" spans="1:34" s="227" customFormat="1" ht="20.100000000000001" customHeight="1">
      <c r="A16" s="262" t="s">
        <v>781</v>
      </c>
      <c r="B16" s="182" t="s">
        <v>1120</v>
      </c>
      <c r="C16" s="186" t="str">
        <f ca="1">IF(LEN(A16)=0,"",INDEX('Smelter Look-up'!$C:$C,MATCH($A16,'Smelter Look-up'!$E:$E,0)))</f>
        <v>Yunnan Chengfeng Non-ferrous Metals Co., Ltd.</v>
      </c>
      <c r="D16" s="230"/>
      <c r="E16" s="182" t="str">
        <f ca="1">IF(ISERROR($V16),"",OFFSET('Smelter Look-up'!$D$4,$V16-4,0)&amp;"")</f>
        <v>CHINA</v>
      </c>
      <c r="F16" s="182" t="str">
        <f ca="1">IF(ISERROR($V16),"",OFFSET('Smelter Look-up'!$E$4,$V16-4,0))</f>
        <v>CID002158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Yunnan Chengfeng Non-ferrous Metals Co., Ltd.</v>
      </c>
      <c r="S16" s="181" t="str">
        <f t="shared" ca="1" si="2"/>
        <v>CN</v>
      </c>
      <c r="T16" s="181" t="str">
        <f ca="1">IF(B16="","",IF(ISERROR(MATCH($J16,SorP!$B$1:$B$6226,0)),"",INDIRECT("'SorP'!$A$"&amp;MATCH($S16&amp;$J16,SorP!C:C,0))))</f>
        <v>CN-YN</v>
      </c>
      <c r="U16" s="201"/>
      <c r="V16" s="226">
        <f ca="1">IF(C16="",NA(),IF(OR(C16="Smelter not listed",C16="Smelter not yet identified"),MATCH($B16&amp;$D16,'Smelter Look-up'!$J:$J,0),MATCH($B16&amp;$C16,'Smelter Look-up'!$J:$J,0)))</f>
        <v>565</v>
      </c>
      <c r="X16" s="227">
        <f t="shared" ca="1" si="3"/>
        <v>0</v>
      </c>
      <c r="AB16" s="228" t="str">
        <f t="shared" ca="1" si="4"/>
        <v>TinYunnan Chengfeng Non-ferrous Metals Co., Ltd.</v>
      </c>
    </row>
    <row r="17" spans="1:28" s="227" customFormat="1" ht="20.100000000000001" customHeight="1">
      <c r="A17" s="262" t="s">
        <v>776</v>
      </c>
      <c r="B17" s="182" t="s">
        <v>1120</v>
      </c>
      <c r="C17" s="186" t="str">
        <f ca="1">IF(LEN(A17)=0,"",INDEX('Smelter Look-up'!$C:$C,MATCH($A17,'Smelter Look-up'!$E:$E,0)))</f>
        <v>PT Timah Tbk Mentok</v>
      </c>
      <c r="D17" s="230"/>
      <c r="E17" s="182" t="str">
        <f ca="1">IF(ISERROR($V17),"",OFFSET('Smelter Look-up'!$D$4,$V17-4,0)&amp;"")</f>
        <v>INDONESIA</v>
      </c>
      <c r="F17" s="182" t="str">
        <f ca="1">IF(ISERROR($V17),"",OFFSET('Smelter Look-up'!$E$4,$V17-4,0))</f>
        <v>CID001482</v>
      </c>
      <c r="G17" s="182" t="str">
        <f ca="1">IF(C17=$X$4,IF(ISERROR($V17),"Enter smelter details","RMI"),IF(ISERROR($V17),"",OFFSET('Smelter Look-up'!$F$4,$V17-4,0)))</f>
        <v>RMI</v>
      </c>
      <c r="H17" s="183">
        <f ca="1">IF(ISERROR($V17),"",OFFSET('Smelter Look-up'!$G$4,$V17-4,0))</f>
        <v>0</v>
      </c>
      <c r="I17" s="184" t="str">
        <f ca="1">IF(ISERROR($V17),"",OFFSET('Smelter Look-up'!$H$4,$V17-4,0))</f>
        <v>Mentok</v>
      </c>
      <c r="J17" s="184" t="str">
        <f ca="1">IF(ISERROR($V17),"",OFFSET('Smelter Look-up'!$I$4,$V17-4,0))</f>
        <v>Kepulauan Bangka Belitung</v>
      </c>
      <c r="K17" s="224"/>
      <c r="L17" s="224"/>
      <c r="M17" s="224"/>
      <c r="N17" s="224"/>
      <c r="O17" s="224"/>
      <c r="P17" s="185"/>
      <c r="Q17" s="225"/>
      <c r="R17" s="182" t="str">
        <f ca="1">IF(ISERROR($V17),"",OFFSET('Smelter Look-up'!$C$4,$V17-4,0)&amp;"")</f>
        <v>PT Timah Tbk Mentok</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533</v>
      </c>
      <c r="X17" s="227">
        <f t="shared" ca="1" si="3"/>
        <v>0</v>
      </c>
      <c r="AB17" s="228" t="str">
        <f t="shared" ca="1" si="4"/>
        <v>TinPT Timah Tbk Mentok</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9D922AB-D5AE-4299-8D6B-3EB8F4F0C0E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55" zoomScaleNormal="55" zoomScalePageLayoutView="70" workbookViewId="0">
      <pane xSplit="1" ySplit="3" topLeftCell="B5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Efficient Power Conversion Corporation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EPC GaN Power Transistor</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Rico Liao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rico.liao@epc-co.com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(886)919382609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Yanping Ma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yanping.ma@epc-co.com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https://epc-co.com/epc/aboutepc/qualityandenvironmental/ConflictMineralStatement.aspx</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5" sqref="B15"/>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4" sqref="A1:I1048576"/>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Rico Liao</cp:lastModifiedBy>
  <cp:lastPrinted>2015-04-21T20:47:43Z</cp:lastPrinted>
  <dcterms:created xsi:type="dcterms:W3CDTF">2010-06-21T21:00:23Z</dcterms:created>
  <dcterms:modified xsi:type="dcterms:W3CDTF">2024-04-29T07:38:38Z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